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secom.sharepoint.com/teams/corporate-ir-results/Results Materials/FY2324 Full Year Results/Databook requests/"/>
    </mc:Choice>
  </mc:AlternateContent>
  <xr:revisionPtr revIDLastSave="1978" documentId="8_{C106C25E-643D-43CF-837A-EEA6FD34E4F0}" xr6:coauthVersionLast="47" xr6:coauthVersionMax="47" xr10:uidLastSave="{F6FC2E8C-133F-4CF6-8E33-AACCE0A088A2}"/>
  <bookViews>
    <workbookView xWindow="-108" yWindow="-108" windowWidth="23256" windowHeight="12576" tabRatio="867" xr2:uid="{195038F9-3B8E-4245-ADAE-2D883892B175}"/>
  </bookViews>
  <sheets>
    <sheet name="Cover" sheetId="9" r:id="rId1"/>
    <sheet name="Wind Assets" sheetId="1" r:id="rId2"/>
    <sheet name="Hydro &amp; BESS Assets" sheetId="2" r:id="rId3"/>
    <sheet name="Ren. Output" sheetId="3" r:id="rId4"/>
    <sheet name="Ren. Pipeline" sheetId="4" r:id="rId5"/>
    <sheet name="Thermal Assets &amp; Pipeline" sheetId="7" r:id="rId6"/>
    <sheet name="Thermal Output" sheetId="8" r:id="rId7"/>
    <sheet name="GB Cap. Payments " sheetId="6" r:id="rId8"/>
    <sheet name="Ire. Cap. Payments" sheetId="11" r:id="rId9"/>
  </sheets>
  <externalReferences>
    <externalReference r:id="rId10"/>
    <externalReference r:id="rId11"/>
    <externalReference r:id="rId12"/>
    <externalReference r:id="rId13"/>
  </externalReferences>
  <definedNames>
    <definedName name="\M" localSheetId="0">#REF!</definedName>
    <definedName name="\M" localSheetId="7">#REF!</definedName>
    <definedName name="\M" localSheetId="2">#REF!</definedName>
    <definedName name="\M" localSheetId="3">#REF!</definedName>
    <definedName name="\M" localSheetId="4">#REF!</definedName>
    <definedName name="\M" localSheetId="6">#REF!</definedName>
    <definedName name="\M" localSheetId="1">#REF!</definedName>
    <definedName name="\M">#REF!</definedName>
    <definedName name="_xlnm._FilterDatabase" localSheetId="4" hidden="1">'Ren. Pipeline'!$B$52:$J$62</definedName>
    <definedName name="Category">'[1] Instructions'!$B$35:$B$55</definedName>
    <definedName name="CoalGJ_KWh" localSheetId="0">#REF!</definedName>
    <definedName name="CoalGJ_KWh">#REF!</definedName>
    <definedName name="DeflatorYear">[2]GDPDeflator!$C$58:$C$66</definedName>
    <definedName name="EFList" localSheetId="0">#REF!</definedName>
    <definedName name="EFList">#REF!</definedName>
    <definedName name="ESOS" localSheetId="0">#REF!</definedName>
    <definedName name="ESOS">#REF!</definedName>
    <definedName name="Fuel">'[1] Instructions'!$B$67:$B$73</definedName>
    <definedName name="GOCV" localSheetId="0">#REF!</definedName>
    <definedName name="GOCV">#REF!</definedName>
    <definedName name="GOTonnes_LTr" localSheetId="0">#REF!</definedName>
    <definedName name="GOTonnes_LTr">#REF!</definedName>
    <definedName name="HFOCV" localSheetId="0">#REF!</definedName>
    <definedName name="HFOCV">#REF!</definedName>
    <definedName name="HFOTonnes_LTR" localSheetId="0">#REF!</definedName>
    <definedName name="HFOTonnes_LTR">#REF!</definedName>
    <definedName name="kWh_conversion__factor">'[1] Instructions'!$C$67:$C$73</definedName>
    <definedName name="Metric" localSheetId="0">#REF!</definedName>
    <definedName name="Metric">#REF!</definedName>
    <definedName name="MFOCV" localSheetId="0">#REF!</definedName>
    <definedName name="MFOCV">#REF!</definedName>
    <definedName name="MFOTonnes_LTR" localSheetId="0">#REF!</definedName>
    <definedName name="MFOTonnes_LTR">#REF!</definedName>
    <definedName name="PFOCV" localSheetId="0">#REF!</definedName>
    <definedName name="PFOCV">#REF!</definedName>
    <definedName name="PFOTonnes_LTR" localSheetId="0">#REF!</definedName>
    <definedName name="PFOTonnes_LTR">#REF!</definedName>
    <definedName name="_xlnm.Print_Area" localSheetId="7">'GB Cap. Payments '!$B$1:$L$80</definedName>
    <definedName name="_xlnm.Print_Area" localSheetId="2">'Hydro &amp; BESS Assets'!$B$13:$H$112</definedName>
    <definedName name="_xlnm.Print_Area" localSheetId="3">'Ren. Output'!$B$2:$J$86</definedName>
    <definedName name="_xlnm.Print_Area" localSheetId="4">'Ren. Pipeline'!$B$13:$I$68</definedName>
    <definedName name="_xlnm.Print_Area" localSheetId="1">'Wind Assets'!$B$11:$R$73</definedName>
    <definedName name="RCC17EA" localSheetId="7">[3]Summary!$H$83</definedName>
    <definedName name="RCC17EA">[4]Summary!$H$83</definedName>
    <definedName name="RCC18T4" localSheetId="7">[3]Summary!$L$83</definedName>
    <definedName name="RCC18T4">[4]Summary!$L$83</definedName>
    <definedName name="RCC19T4" localSheetId="7">[3]Summary!$U$83</definedName>
    <definedName name="RCC19T4">[4]Summary!$U$83</definedName>
    <definedName name="RCC20T4" localSheetId="7">[3]Summary!$AE$83</definedName>
    <definedName name="RCC20T4">[4]Summary!$AE$83</definedName>
    <definedName name="RCC21T1" localSheetId="7">[3]Summary!$AV$83</definedName>
    <definedName name="RCC21T1">[4]Summary!$AV$83</definedName>
    <definedName name="RCC21T4" localSheetId="7">[3]Summary!$AP$83</definedName>
    <definedName name="RCC21T4">[4]Summary!$AP$83</definedName>
    <definedName name="RCC22T1" localSheetId="7">[3]Summary!$BG$83</definedName>
    <definedName name="RCC22T1">[4]Summary!$BG$83</definedName>
    <definedName name="RCC22T3" localSheetId="7">[3]Summary!$BA$83</definedName>
    <definedName name="RCC22T3">[4]Summary!$BA$83</definedName>
    <definedName name="RCC23T4" localSheetId="7">[3]Summary!$BL$83</definedName>
    <definedName name="RCC23T4">[4]Summary!$BL$83</definedName>
    <definedName name="RCC24T4" localSheetId="7">[3]Summary!$BR$83</definedName>
    <definedName name="RCC24T4">[4]Summary!$BR$83</definedName>
    <definedName name="RCC25T4" localSheetId="7">[3]Summary!$BX$83</definedName>
    <definedName name="RCC25T4">[4]Summary!$BX$83</definedName>
    <definedName name="RVC17EA" localSheetId="7">[3]Summary!$I$83</definedName>
    <definedName name="RVC17EA">[4]Summary!$I$83</definedName>
    <definedName name="TCC17EA" localSheetId="7">[3]Summary!$H$126</definedName>
    <definedName name="TCC17EA">[4]Summary!$H$126</definedName>
    <definedName name="TCC18T1" localSheetId="7">[3]Summary!$Q$126</definedName>
    <definedName name="TCC18T1">[4]Summary!$Q$126</definedName>
    <definedName name="TCC18T4" localSheetId="7">[3]Summary!$L$126</definedName>
    <definedName name="TCC18T4">[4]Summary!$L$126</definedName>
    <definedName name="TCC19T4" localSheetId="7">[3]Summary!$U$126</definedName>
    <definedName name="TCC19T4">[4]Summary!$U$126</definedName>
    <definedName name="TCC20T4" localSheetId="7">[3]Summary!$AE$126</definedName>
    <definedName name="TCC20T4">[4]Summary!$AE$126</definedName>
    <definedName name="TCC21T1" localSheetId="7">[3]Summary!$AV$126</definedName>
    <definedName name="TCC21T1">[4]Summary!$AV$126</definedName>
    <definedName name="TCC21T4" localSheetId="7">[3]Summary!$AP$126</definedName>
    <definedName name="TCC21T4">[4]Summary!$AP$126</definedName>
    <definedName name="TCC22T1" localSheetId="7">[3]Summary!$BG$126</definedName>
    <definedName name="TCC22T1">[4]Summary!$BG$126</definedName>
    <definedName name="TCC22T3" localSheetId="7">[3]Summary!$BA$126</definedName>
    <definedName name="TCC22T3">[4]Summary!$BA$126</definedName>
    <definedName name="TCC23T4" localSheetId="7">[3]Summary!$BL$126</definedName>
    <definedName name="TCC23T4">[4]Summary!$BL$126</definedName>
    <definedName name="TCC24T4" localSheetId="7">[3]Summary!$BR$126</definedName>
    <definedName name="TCC24T4">[4]Summary!$BR$126</definedName>
    <definedName name="TCC25T4" localSheetId="7">[3]Summary!$BX$126</definedName>
    <definedName name="TCC25T4">[4]Summary!$BX$126</definedName>
    <definedName name="Them_KWh" localSheetId="0">#REF!</definedName>
    <definedName name="Them_KWh">#REF!</definedName>
    <definedName name="TVC17EA" localSheetId="7">[3]Summary!$I$126</definedName>
    <definedName name="TVC17EA">[4]Summary!$I$126</definedName>
    <definedName name="TVC21T1" localSheetId="7">[3]Summary!$AW$126</definedName>
    <definedName name="TVC21T1">[4]Summary!$AW$126</definedName>
    <definedName name="TVC24T4" localSheetId="7">[3]Summary!$BS$126</definedName>
    <definedName name="TVC24T4">[4]Summary!$BS$126</definedName>
    <definedName name="TVC25T4" localSheetId="7">[3]Summary!$BY$126</definedName>
    <definedName name="TVC25T4">[4]Summary!$BY$126</definedName>
    <definedName name="Z_0125E41D_1983_4A40_BB2B_0EBC69FA67D2_.wvu.PrintArea" localSheetId="3" hidden="1">'Ren. Output'!$B$3:$J$77</definedName>
    <definedName name="Z_0C38E538_974B_4A61_B3B3_B208E1C4473A_.wvu.PrintArea" localSheetId="3" hidden="1">'Ren. Output'!$B$2:$J$77</definedName>
    <definedName name="Z_0C38E538_974B_4A61_B3B3_B208E1C4473A_.wvu.PrintArea" localSheetId="6" hidden="1">'Thermal Output'!$B$10:$J$29</definedName>
    <definedName name="Z_0E9423C1_F796_4A89_9CF3_B954A04617D7_.wvu.PrintArea" localSheetId="3" hidden="1">'Ren. Output'!$B$3:$J$77</definedName>
    <definedName name="Z_15DC5DE5_84A2_4C6D_AE4B_5283B48EFE88_.wvu.PrintArea" localSheetId="3" hidden="1">'Ren. Output'!$B$3:$J$77</definedName>
    <definedName name="Z_16698397_7DC0_4ECC_A466_AF14BF75CE05_.wvu.Cols" localSheetId="3" hidden="1">'Ren. Output'!#REF!,'Ren. Output'!#REF!,'Ren. Output'!#REF!</definedName>
    <definedName name="Z_16698397_7DC0_4ECC_A466_AF14BF75CE05_.wvu.Cols" localSheetId="6" hidden="1">'Thermal Output'!#REF!,'Thermal Output'!#REF!,'Thermal Output'!#REF!</definedName>
    <definedName name="Z_16698397_7DC0_4ECC_A466_AF14BF75CE05_.wvu.PrintArea" localSheetId="3" hidden="1">'Ren. Output'!$B$3:$J$77</definedName>
    <definedName name="Z_16865923_8594_4E8A_AD72_EC3A1F3C4099_.wvu.PrintArea" localSheetId="3" hidden="1">'Ren. Output'!$B$3:$J$77</definedName>
    <definedName name="Z_18F050DC_F39D_413D_84B3_3BC09CE53410_.wvu.PrintArea" localSheetId="3" hidden="1">'Ren. Output'!$B$3:$J$77</definedName>
    <definedName name="Z_19674750_F01D_4BD1_8382_0E2A761C1F91_.wvu.PrintArea" localSheetId="3" hidden="1">'Ren. Output'!$B$3:$J$77</definedName>
    <definedName name="Z_1BBD8CA9_7E14_477D_A137_18FF4A67D671_.wvu.PrintArea" localSheetId="3" hidden="1">'Ren. Output'!$B$3:$J$77</definedName>
    <definedName name="Z_247FF2C7_CCB5_49AC_96EB_42AC14AF0E92_.wvu.PrintArea" localSheetId="3" hidden="1">'Ren. Output'!$B$3:$J$77</definedName>
    <definedName name="Z_24807A64_62CB_463A_92F2_7DE387F5131E_.wvu.PrintArea" localSheetId="3" hidden="1">'Ren. Output'!$B$3:$J$77</definedName>
    <definedName name="Z_25114ACD_CE5E_4F43_A971_76F7562DFDBD_.wvu.PrintArea" localSheetId="3" hidden="1">'Ren. Output'!$B$3:$J$77</definedName>
    <definedName name="Z_294A5928_262D_4E26_BAF8_241065771519_.wvu.PrintArea" localSheetId="3" hidden="1">'Ren. Output'!$B$3:$J$77</definedName>
    <definedName name="Z_2AA7E281_10E9_4978_8991_EA311CBE88D1_.wvu.PrintArea" localSheetId="3" hidden="1">'Ren. Output'!$B$3:$J$77</definedName>
    <definedName name="Z_2D76A199_FC1F_4BEF_8F7B_25B1751A8F01_.wvu.PrintArea" localSheetId="3" hidden="1">'Ren. Output'!$B$3:$J$77</definedName>
    <definedName name="Z_2F42BBF3_7C48_4E86_A3EB_0CA93B4D9BAE_.wvu.PrintArea" localSheetId="6" hidden="1">'Thermal Output'!$B$10:$J$29</definedName>
    <definedName name="Z_39C5EBEA_7BD9_44C6_A5A4_86DD4F3F9254_.wvu.PrintArea" localSheetId="3" hidden="1">'Ren. Output'!$B$2:$J$77</definedName>
    <definedName name="Z_39C5EBEA_7BD9_44C6_A5A4_86DD4F3F9254_.wvu.PrintArea" localSheetId="6" hidden="1">'Thermal Output'!$B$10:$J$29</definedName>
    <definedName name="Z_3C138B24_BBC4_4D43_B3F7_EC9EBE12CEC0_.wvu.Cols" localSheetId="3" hidden="1">'Ren. Output'!#REF!,'Ren. Output'!#REF!,'Ren. Output'!#REF!</definedName>
    <definedName name="Z_3C138B24_BBC4_4D43_B3F7_EC9EBE12CEC0_.wvu.Cols" localSheetId="6" hidden="1">'Thermal Output'!#REF!,'Thermal Output'!#REF!,'Thermal Output'!#REF!</definedName>
    <definedName name="Z_3C138B24_BBC4_4D43_B3F7_EC9EBE12CEC0_.wvu.PrintArea" localSheetId="3" hidden="1">'Ren. Output'!$B$3:$J$77</definedName>
    <definedName name="Z_4281B0FA_8102_40F9_B95F_6986AC12D877_.wvu.PrintArea" localSheetId="3" hidden="1">'Ren. Output'!$B$3:$J$77</definedName>
    <definedName name="Z_47CA4D7E_0B83_422C_9065_002E1AE3BA05_.wvu.PrintArea" localSheetId="3" hidden="1">'Ren. Output'!$B$3:$J$77</definedName>
    <definedName name="Z_483FB79C_9E75_4132_B903_9637F8FD12D9_.wvu.PrintArea" localSheetId="6" hidden="1">'Thermal Output'!$B$10:$J$29</definedName>
    <definedName name="Z_4B03FF7D_C653_4EB2_8B02_C800DE18372C_.wvu.PrintArea" localSheetId="3" hidden="1">'Ren. Output'!$B$3:$J$77</definedName>
    <definedName name="Z_4B38D6AD_6C9A_4A02_83E7_9E5AFD04EB4E_.wvu.PrintArea" localSheetId="3" hidden="1">'Ren. Output'!$B$3:$J$77</definedName>
    <definedName name="Z_4D13C42A_BAFF_49A8_B45F_DDDCCF2FCAB6_.wvu.PrintArea" localSheetId="3" hidden="1">'Ren. Output'!$B$3:$J$77</definedName>
    <definedName name="Z_51A2EF6C_28BC_4170_A855_C6AB509C036F_.wvu.Cols" localSheetId="3" hidden="1">'Ren. Output'!#REF!,'Ren. Output'!#REF!,'Ren. Output'!#REF!</definedName>
    <definedName name="Z_51A2EF6C_28BC_4170_A855_C6AB509C036F_.wvu.Cols" localSheetId="6" hidden="1">'Thermal Output'!#REF!,'Thermal Output'!#REF!,'Thermal Output'!#REF!</definedName>
    <definedName name="Z_51A2EF6C_28BC_4170_A855_C6AB509C036F_.wvu.PrintArea" localSheetId="3" hidden="1">'Ren. Output'!$B$3:$J$77</definedName>
    <definedName name="Z_55AFA16D_3F10_4B77_B62C_727197E65095_.wvu.PrintArea" localSheetId="3" hidden="1">'Ren. Output'!$B$3:$J$77</definedName>
    <definedName name="Z_59200138_5BFE_4300_B9E1_207AC9ADA328_.wvu.PrintArea" localSheetId="3" hidden="1">'Ren. Output'!$B$3:$J$77</definedName>
    <definedName name="Z_5FE1C2EF_6635_44CE_A61D_3143B9B529B8_.wvu.PrintArea" localSheetId="3" hidden="1">'Ren. Output'!$B$3:$J$77</definedName>
    <definedName name="Z_6537CF7E_A369_488B_93B5_F389D81E175E_.wvu.Cols" localSheetId="3" hidden="1">'Ren. Output'!#REF!,'Ren. Output'!#REF!,'Ren. Output'!#REF!</definedName>
    <definedName name="Z_6537CF7E_A369_488B_93B5_F389D81E175E_.wvu.Cols" localSheetId="6" hidden="1">'Thermal Output'!#REF!,'Thermal Output'!#REF!,'Thermal Output'!#REF!</definedName>
    <definedName name="Z_6537CF7E_A369_488B_93B5_F389D81E175E_.wvu.PrintArea" localSheetId="3" hidden="1">'Ren. Output'!$B$3:$J$77</definedName>
    <definedName name="Z_66A47AD3_033D_4628_BAC7_35A755FB4817_.wvu.PrintArea" localSheetId="3" hidden="1">'Ren. Output'!$B$3:$J$77</definedName>
    <definedName name="Z_67FEEA3D_3D1D_4DF8_83EA_CC686EC28767_.wvu.PrintArea" localSheetId="3" hidden="1">'Ren. Output'!$B$3:$J$77</definedName>
    <definedName name="Z_6F04FA18_0A5A_4C47_BAD7_7A57BCD25361_.wvu.PrintArea" localSheetId="3" hidden="1">'Ren. Output'!$B$3:$J$77</definedName>
    <definedName name="Z_6FEB99AB_36D2_4614_B1D6_8E1E8B7D01A8_.wvu.PrintArea" localSheetId="3" hidden="1">'Ren. Output'!$B$3:$J$77</definedName>
    <definedName name="Z_7105CB82_64B7_4719_A093_3824148D531A_.wvu.PrintArea" localSheetId="3" hidden="1">'Ren. Output'!$B$3:$J$77</definedName>
    <definedName name="Z_77A39290_3DC1_4291_9027_989EED6D435A_.wvu.Cols" localSheetId="3" hidden="1">'Ren. Output'!#REF!,'Ren. Output'!#REF!,'Ren. Output'!#REF!</definedName>
    <definedName name="Z_77A39290_3DC1_4291_9027_989EED6D435A_.wvu.Cols" localSheetId="6" hidden="1">'Thermal Output'!#REF!,'Thermal Output'!#REF!,'Thermal Output'!#REF!</definedName>
    <definedName name="Z_77A39290_3DC1_4291_9027_989EED6D435A_.wvu.PrintArea" localSheetId="3" hidden="1">'Ren. Output'!$B$3:$J$77</definedName>
    <definedName name="Z_7B7D7C82_F31C_4926_8FF0_BB9DE19C5DDD_.wvu.PrintArea" localSheetId="3" hidden="1">'Ren. Output'!$B$3:$J$77</definedName>
    <definedName name="Z_82FBA84F_AA2D_4FD4_A51B_CCF26BA3F301_.wvu.PrintArea" localSheetId="6" hidden="1">'Thermal Output'!$B$10:$J$29</definedName>
    <definedName name="Z_8955C2AD_8DC6_460E_99E0_2DEDF52723CD_.wvu.PrintArea" localSheetId="3" hidden="1">'Ren. Output'!$B$3:$J$77</definedName>
    <definedName name="Z_89F7BA78_03EF_4CF8_9200_C4B9A67A1161_.wvu.PrintArea" localSheetId="6" hidden="1">'Thermal Output'!$B$10:$J$29</definedName>
    <definedName name="Z_9A562491_F28A_42D8_AE62_CA41C3D38959_.wvu.PrintArea" localSheetId="3" hidden="1">'Ren. Output'!$B$3:$J$77</definedName>
    <definedName name="Z_9A6D1684_2EE7_46D2_8438_A37BF42C226E_.wvu.PrintArea" localSheetId="3" hidden="1">'Ren. Output'!$B$3:$J$77</definedName>
    <definedName name="Z_9EAC2112_C205_4136_8F00_D462EF8B3661_.wvu.PrintArea" localSheetId="3" hidden="1">'Ren. Output'!$B$3:$J$77</definedName>
    <definedName name="Z_9F1CC75A_968D_46E7_B058_DD64ADBC932B_.wvu.PrintArea" localSheetId="3" hidden="1">'Ren. Output'!$B$3:$J$77</definedName>
    <definedName name="Z_A7746F71_4754_4692_9D71_8F7544D1316D_.wvu.PrintArea" localSheetId="3" hidden="1">'Ren. Output'!$B$3:$J$77</definedName>
    <definedName name="Z_AB063CFE_9294_44C5_95B1_667CC7261874_.wvu.PrintArea" localSheetId="3" hidden="1">'Ren. Output'!$B$3:$J$77</definedName>
    <definedName name="Z_B9A794F0_1346_4D0B_B989_E81F4D548A61_.wvu.PrintArea" localSheetId="3" hidden="1">'Ren. Output'!$B$3:$J$77</definedName>
    <definedName name="Z_BDADCEA1_0138_4CD3_AFC1_DED1232BCBD6_.wvu.Cols" localSheetId="3" hidden="1">'Ren. Output'!#REF!,'Ren. Output'!#REF!,'Ren. Output'!#REF!</definedName>
    <definedName name="Z_BDADCEA1_0138_4CD3_AFC1_DED1232BCBD6_.wvu.Cols" localSheetId="6" hidden="1">'Thermal Output'!#REF!,'Thermal Output'!#REF!,'Thermal Output'!#REF!</definedName>
    <definedName name="Z_BDADCEA1_0138_4CD3_AFC1_DED1232BCBD6_.wvu.PrintArea" localSheetId="3" hidden="1">'Ren. Output'!$B$3:$J$77</definedName>
    <definedName name="Z_BFC15388_8AD6_4082_BEAD_887DFE777166_.wvu.PrintArea" localSheetId="3" hidden="1">'Ren. Output'!$B$3:$J$77</definedName>
    <definedName name="Z_C391008E_4F95_479A_8EC3_AC049BBB1040_.wvu.Cols" localSheetId="3" hidden="1">'Ren. Output'!#REF!,'Ren. Output'!#REF!,'Ren. Output'!#REF!</definedName>
    <definedName name="Z_C391008E_4F95_479A_8EC3_AC049BBB1040_.wvu.Cols" localSheetId="6" hidden="1">'Thermal Output'!#REF!,'Thermal Output'!#REF!,'Thermal Output'!#REF!</definedName>
    <definedName name="Z_C391008E_4F95_479A_8EC3_AC049BBB1040_.wvu.PrintArea" localSheetId="3" hidden="1">'Ren. Output'!$B$3:$J$77</definedName>
    <definedName name="Z_C43FA8BD_A3FC_402C_A964_B26529807178_.wvu.PrintArea" localSheetId="3" hidden="1">'Ren. Output'!$B$3:$J$77</definedName>
    <definedName name="Z_C5667C68_B2CC_464C_B811_1948039B455E_.wvu.PrintArea" localSheetId="3" hidden="1">'Ren. Output'!$B$3:$J$77</definedName>
    <definedName name="Z_CA35A441_F70C_4633_BC3C_2F7488F70A38_.wvu.PrintArea" localSheetId="3" hidden="1">'Ren. Output'!$B$3:$J$77</definedName>
    <definedName name="Z_D2382E29_5261_41E7_99E9_019FCBEB32CB_.wvu.PrintArea" localSheetId="3" hidden="1">'Ren. Output'!$B$3:$J$77</definedName>
    <definedName name="Z_D51E0996_5ACE_4C01_968A_5A026A025F5E_.wvu.PrintArea" localSheetId="3" hidden="1">'Ren. Output'!$B$3:$J$77</definedName>
    <definedName name="Z_D629E184_2EE7_4899_9BD4_AE55F0F8A1DD_.wvu.PrintArea" localSheetId="3" hidden="1">'Ren. Output'!$B$3:$J$77</definedName>
    <definedName name="Z_DC56B35E_ED7F_4B37_BF1D_48EE04FE50D3_.wvu.PrintArea" localSheetId="3" hidden="1">'Ren. Output'!$B$3:$J$77</definedName>
    <definedName name="Z_E5C237EA_9D0E_4B75_BD2C_7FEA16C532EE_.wvu.PrintArea" localSheetId="3" hidden="1">'Ren. Output'!$B$3:$J$77</definedName>
    <definedName name="Z_E82763EE_3C64_46A1_8759_A49FF3AF0025_.wvu.PrintArea" localSheetId="3" hidden="1">'Ren. Output'!$B$3:$J$77</definedName>
    <definedName name="Z_F33BFE65_F41C_4D89_BA52_1BA19BAB0841_.wvu.PrintArea" localSheetId="3" hidden="1">'Ren. Output'!$B$3:$J$77</definedName>
    <definedName name="Z_F3EF19BD_AA9B_43B1_AB53_D516E5BCDCC7_.wvu.PrintArea" localSheetId="3" hidden="1">'Ren. Output'!$B$3:$J$77</definedName>
    <definedName name="Z_F7842529_04DE_4ABD_9564_24713D0852E1_.wvu.PrintArea" localSheetId="3" hidden="1">'Ren. Output'!$B$3:$J$77</definedName>
    <definedName name="Z_FAA0EA87_7401_4D05_B1AE_7D5A927FFBD5_.wvu.PrintArea" localSheetId="3" hidden="1">'Ren. Output'!$B$3:$J$77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C5" i="2"/>
  <c r="C11" i="2"/>
  <c r="C9" i="2"/>
  <c r="I9" i="4"/>
  <c r="I6" i="4"/>
  <c r="I5" i="4"/>
  <c r="F8" i="4"/>
  <c r="F7" i="4"/>
  <c r="F6" i="4"/>
  <c r="F5" i="4"/>
  <c r="G50" i="4"/>
  <c r="D4" i="8"/>
  <c r="C11" i="7"/>
  <c r="C12" i="7"/>
  <c r="F10" i="4" l="1"/>
  <c r="D4" i="3" l="1"/>
  <c r="D68" i="3"/>
  <c r="D35" i="3"/>
  <c r="C10" i="2"/>
  <c r="G31" i="4"/>
  <c r="G47" i="4"/>
  <c r="D12" i="8"/>
  <c r="D22" i="8" s="1"/>
  <c r="D7" i="8"/>
  <c r="D6" i="8"/>
  <c r="D28" i="8"/>
  <c r="D5" i="8" s="1"/>
  <c r="D8" i="8" l="1"/>
  <c r="D66" i="3"/>
  <c r="D41" i="3"/>
  <c r="D77" i="3"/>
  <c r="D6" i="3" s="1"/>
  <c r="C11" i="4"/>
  <c r="G56" i="4"/>
  <c r="G14" i="4"/>
  <c r="G15" i="4"/>
  <c r="G16" i="4"/>
  <c r="G17" i="4"/>
  <c r="G18" i="4"/>
  <c r="G19" i="4"/>
  <c r="G20" i="4"/>
  <c r="G21" i="4"/>
  <c r="G22" i="4"/>
  <c r="G23" i="4"/>
  <c r="G24" i="4"/>
  <c r="G25" i="4"/>
  <c r="G39" i="4"/>
  <c r="G41" i="4"/>
  <c r="G46" i="4"/>
  <c r="I8" i="4" s="1"/>
  <c r="G49" i="4"/>
  <c r="G27" i="4"/>
  <c r="G28" i="4"/>
  <c r="G29" i="4"/>
  <c r="G30" i="4"/>
  <c r="G32" i="4"/>
  <c r="G34" i="4"/>
  <c r="G35" i="4"/>
  <c r="G36" i="4"/>
  <c r="G37" i="4"/>
  <c r="H54" i="1"/>
  <c r="F107" i="2"/>
  <c r="E107" i="2"/>
  <c r="F14" i="2"/>
  <c r="H53" i="7"/>
  <c r="H28" i="7"/>
  <c r="H35" i="7" s="1"/>
  <c r="H65" i="1"/>
  <c r="H41" i="8"/>
  <c r="J31" i="8"/>
  <c r="H31" i="8"/>
  <c r="J28" i="8"/>
  <c r="J5" i="8" s="1"/>
  <c r="I28" i="8"/>
  <c r="H28" i="8"/>
  <c r="H5" i="8"/>
  <c r="G28" i="8"/>
  <c r="G5" i="8" s="1"/>
  <c r="F28" i="8"/>
  <c r="F5" i="8" s="1"/>
  <c r="E28" i="8"/>
  <c r="J22" i="8"/>
  <c r="I22" i="8"/>
  <c r="H22" i="8"/>
  <c r="H4" i="8" s="1"/>
  <c r="H8" i="8" s="1"/>
  <c r="G22" i="8"/>
  <c r="G4" i="8" s="1"/>
  <c r="F22" i="8"/>
  <c r="F4" i="8" s="1"/>
  <c r="F8" i="8" s="1"/>
  <c r="E22" i="8"/>
  <c r="E4" i="8"/>
  <c r="E8" i="8" s="1"/>
  <c r="J7" i="8"/>
  <c r="I7" i="8"/>
  <c r="H7" i="8"/>
  <c r="G7" i="8"/>
  <c r="F7" i="8"/>
  <c r="E7" i="8"/>
  <c r="J6" i="8"/>
  <c r="I6" i="8"/>
  <c r="H6" i="8"/>
  <c r="G6" i="8"/>
  <c r="F6" i="8"/>
  <c r="E6" i="8"/>
  <c r="I5" i="8"/>
  <c r="E5" i="8"/>
  <c r="J4" i="8"/>
  <c r="J8" i="8" s="1"/>
  <c r="I4" i="8"/>
  <c r="I8" i="8"/>
  <c r="H59" i="7"/>
  <c r="H52" i="7"/>
  <c r="H48" i="7"/>
  <c r="H47" i="7"/>
  <c r="H46" i="7"/>
  <c r="H45" i="7"/>
  <c r="H44" i="7"/>
  <c r="H43" i="7"/>
  <c r="H34" i="7"/>
  <c r="G34" i="7"/>
  <c r="G28" i="7"/>
  <c r="C13" i="7"/>
  <c r="C6" i="7"/>
  <c r="G61" i="4"/>
  <c r="G55" i="4"/>
  <c r="J77" i="3"/>
  <c r="J6" i="3" s="1"/>
  <c r="I77" i="3"/>
  <c r="I6" i="3" s="1"/>
  <c r="H77" i="3"/>
  <c r="H6" i="3" s="1"/>
  <c r="G77" i="3"/>
  <c r="G6" i="3" s="1"/>
  <c r="F77" i="3"/>
  <c r="F6" i="3" s="1"/>
  <c r="J66" i="3"/>
  <c r="H66" i="3"/>
  <c r="E66" i="3"/>
  <c r="G66" i="3"/>
  <c r="F66" i="3"/>
  <c r="I53" i="3"/>
  <c r="I66" i="3" s="1"/>
  <c r="J41" i="3"/>
  <c r="I41" i="3"/>
  <c r="G41" i="3"/>
  <c r="F41" i="3"/>
  <c r="E41" i="3"/>
  <c r="E35" i="3"/>
  <c r="H37" i="3"/>
  <c r="H41" i="3" s="1"/>
  <c r="I35" i="3"/>
  <c r="H35" i="3"/>
  <c r="G35" i="3"/>
  <c r="F35" i="3"/>
  <c r="J19" i="3"/>
  <c r="J35" i="3" s="1"/>
  <c r="J4" i="3"/>
  <c r="I4" i="3"/>
  <c r="H4" i="3"/>
  <c r="G4" i="3"/>
  <c r="F4" i="3"/>
  <c r="E4" i="3"/>
  <c r="E100" i="2"/>
  <c r="F99" i="2"/>
  <c r="F98" i="2"/>
  <c r="F95" i="2"/>
  <c r="F94" i="2"/>
  <c r="F93" i="2"/>
  <c r="F92" i="2"/>
  <c r="F91" i="2"/>
  <c r="F90" i="2"/>
  <c r="F89" i="2"/>
  <c r="F88" i="2"/>
  <c r="F86" i="2"/>
  <c r="F84" i="2"/>
  <c r="F83" i="2"/>
  <c r="F82" i="2"/>
  <c r="F81" i="2"/>
  <c r="F78" i="2"/>
  <c r="F77" i="2"/>
  <c r="F74" i="2"/>
  <c r="F73" i="2"/>
  <c r="F72" i="2"/>
  <c r="F70" i="2"/>
  <c r="F69" i="2"/>
  <c r="F68" i="2"/>
  <c r="F66" i="2"/>
  <c r="F65" i="2"/>
  <c r="F64" i="2"/>
  <c r="F63" i="2"/>
  <c r="F62" i="2"/>
  <c r="F61" i="2"/>
  <c r="F59" i="2"/>
  <c r="F56" i="2"/>
  <c r="F55" i="2"/>
  <c r="F54" i="2"/>
  <c r="F53" i="2"/>
  <c r="F51" i="2"/>
  <c r="F50" i="2"/>
  <c r="F49" i="2"/>
  <c r="F48" i="2"/>
  <c r="F47" i="2"/>
  <c r="F46" i="2"/>
  <c r="F44" i="2"/>
  <c r="F43" i="2"/>
  <c r="F42" i="2"/>
  <c r="F41" i="2"/>
  <c r="F40" i="2"/>
  <c r="F39" i="2"/>
  <c r="F38" i="2"/>
  <c r="F37" i="2"/>
  <c r="F36" i="2"/>
  <c r="F35" i="2"/>
  <c r="F34" i="2"/>
  <c r="F33" i="2"/>
  <c r="F32" i="2"/>
  <c r="F31" i="2"/>
  <c r="F30" i="2"/>
  <c r="F28" i="2"/>
  <c r="F27" i="2"/>
  <c r="F26" i="2"/>
  <c r="F25" i="2"/>
  <c r="F22" i="2"/>
  <c r="F20" i="2"/>
  <c r="F18" i="2"/>
  <c r="F17" i="2"/>
  <c r="F16" i="2"/>
  <c r="F15" i="2"/>
  <c r="F100" i="2" s="1"/>
  <c r="H72" i="1"/>
  <c r="H71" i="1"/>
  <c r="K71" i="1" s="1"/>
  <c r="E68" i="1"/>
  <c r="K67" i="1"/>
  <c r="H66" i="1"/>
  <c r="C8" i="1" s="1"/>
  <c r="H64" i="1"/>
  <c r="H63" i="1"/>
  <c r="H62" i="1"/>
  <c r="H61" i="1"/>
  <c r="H60" i="1"/>
  <c r="P59" i="1"/>
  <c r="H58" i="1"/>
  <c r="H57" i="1"/>
  <c r="H56" i="1"/>
  <c r="H53" i="1"/>
  <c r="H52" i="1"/>
  <c r="H51" i="1"/>
  <c r="P50" i="1"/>
  <c r="H50" i="1"/>
  <c r="H49" i="1"/>
  <c r="H48" i="1"/>
  <c r="H47" i="1"/>
  <c r="H46" i="1"/>
  <c r="H45" i="1"/>
  <c r="H44" i="1"/>
  <c r="H43" i="1"/>
  <c r="H42" i="1"/>
  <c r="H40" i="1"/>
  <c r="H39" i="1"/>
  <c r="H38" i="1"/>
  <c r="K38" i="1" s="1"/>
  <c r="H37" i="1"/>
  <c r="K37" i="1" s="1"/>
  <c r="H36" i="1"/>
  <c r="K36" i="1" s="1"/>
  <c r="H35" i="1"/>
  <c r="K35" i="1"/>
  <c r="H34" i="1"/>
  <c r="K34" i="1" s="1"/>
  <c r="H33" i="1"/>
  <c r="K33" i="1" s="1"/>
  <c r="H32" i="1"/>
  <c r="K32" i="1" s="1"/>
  <c r="H31" i="1"/>
  <c r="K31" i="1" s="1"/>
  <c r="H30" i="1"/>
  <c r="K30" i="1"/>
  <c r="H29" i="1"/>
  <c r="K29" i="1" s="1"/>
  <c r="H28" i="1"/>
  <c r="K28" i="1" s="1"/>
  <c r="H27" i="1"/>
  <c r="K27" i="1" s="1"/>
  <c r="H26" i="1"/>
  <c r="K26" i="1" s="1"/>
  <c r="H25" i="1"/>
  <c r="K25" i="1" s="1"/>
  <c r="H24" i="1"/>
  <c r="K24" i="1"/>
  <c r="H22" i="1"/>
  <c r="K22" i="1" s="1"/>
  <c r="H21" i="1"/>
  <c r="K21" i="1"/>
  <c r="H20" i="1"/>
  <c r="K20" i="1" s="1"/>
  <c r="H19" i="1"/>
  <c r="K19" i="1" s="1"/>
  <c r="H18" i="1"/>
  <c r="K18" i="1" s="1"/>
  <c r="H17" i="1"/>
  <c r="K17" i="1"/>
  <c r="H16" i="1"/>
  <c r="K16" i="1" s="1"/>
  <c r="H15" i="1"/>
  <c r="K15" i="1" s="1"/>
  <c r="H14" i="1"/>
  <c r="H13" i="1"/>
  <c r="K13" i="1" s="1"/>
  <c r="H12" i="1"/>
  <c r="K12" i="1" s="1"/>
  <c r="D8" i="1"/>
  <c r="C7" i="4" l="1"/>
  <c r="C5" i="7"/>
  <c r="C8" i="7" s="1"/>
  <c r="F7" i="1"/>
  <c r="F9" i="1" s="1"/>
  <c r="C6" i="1"/>
  <c r="C7" i="1"/>
  <c r="P68" i="1"/>
  <c r="D6" i="1"/>
  <c r="H68" i="1"/>
  <c r="C5" i="1"/>
  <c r="M66" i="1"/>
  <c r="M68" i="1" s="1"/>
  <c r="K14" i="1"/>
  <c r="D5" i="1" s="1"/>
  <c r="I7" i="4"/>
  <c r="D5" i="3"/>
  <c r="D9" i="3" s="1"/>
  <c r="H68" i="3"/>
  <c r="H5" i="3" s="1"/>
  <c r="H9" i="3" s="1"/>
  <c r="F68" i="3"/>
  <c r="F5" i="3" s="1"/>
  <c r="F9" i="3" s="1"/>
  <c r="E77" i="3"/>
  <c r="E6" i="3" s="1"/>
  <c r="G68" i="3"/>
  <c r="G5" i="3" s="1"/>
  <c r="G9" i="3" s="1"/>
  <c r="E68" i="3"/>
  <c r="E5" i="3" s="1"/>
  <c r="I68" i="3"/>
  <c r="I5" i="3" s="1"/>
  <c r="I9" i="3" s="1"/>
  <c r="J68" i="3"/>
  <c r="J5" i="3" s="1"/>
  <c r="J9" i="3" s="1"/>
  <c r="G8" i="8"/>
  <c r="G38" i="4"/>
  <c r="C6" i="4" s="1"/>
  <c r="G26" i="4"/>
  <c r="C5" i="4" s="1"/>
  <c r="I10" i="4" l="1"/>
  <c r="C9" i="1"/>
  <c r="E8" i="1"/>
  <c r="E9" i="1" s="1"/>
  <c r="D9" i="1"/>
  <c r="K68" i="1"/>
  <c r="E9" i="3"/>
  <c r="C10" i="4"/>
  <c r="G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Macdonald, Iain</author>
  </authors>
  <commentList>
    <comment ref="I17" authorId="0" shapeId="0" xr:uid="{3BBB2A16-D2B8-4A0E-9CEF-CEE7AEE1927C}">
      <text>
        <r>
          <rPr>
            <b/>
            <sz val="9"/>
            <color indexed="81"/>
            <rFont val="Tahoma"/>
            <family val="2"/>
          </rPr>
          <t>Macdonald, Iain:</t>
        </r>
        <r>
          <rPr>
            <sz val="9"/>
            <color indexed="81"/>
            <rFont val="Tahoma"/>
            <family val="2"/>
          </rPr>
          <t xml:space="preserve">
Includes Peterhead</t>
        </r>
      </text>
    </comment>
    <comment ref="I29" authorId="0" shapeId="0" xr:uid="{CD9545F5-54E3-4BF0-8C45-A059929DBF20}">
      <text>
        <r>
          <rPr>
            <b/>
            <sz val="9"/>
            <color indexed="81"/>
            <rFont val="Tahoma"/>
            <charset val="1"/>
          </rPr>
          <t>Macdonald, Iain:</t>
        </r>
        <r>
          <rPr>
            <sz val="9"/>
            <color indexed="81"/>
            <rFont val="Tahoma"/>
            <charset val="1"/>
          </rPr>
          <t xml:space="preserve">
Makes no allowance for Triton Capacity</t>
        </r>
      </text>
    </comment>
    <comment ref="I30" authorId="0" shapeId="0" xr:uid="{903D040C-C6F2-45D6-BB37-CD4CE831E9CC}">
      <text>
        <r>
          <rPr>
            <b/>
            <sz val="9"/>
            <color indexed="81"/>
            <rFont val="Tahoma"/>
            <family val="2"/>
          </rPr>
          <t>Macdonald, Iain:</t>
        </r>
        <r>
          <rPr>
            <sz val="9"/>
            <color indexed="81"/>
            <rFont val="Tahoma"/>
            <family val="2"/>
          </rPr>
          <t xml:space="preserve">
Makes allowance for 1 month of Triton income following acquisition on 1 September</t>
        </r>
      </text>
    </comment>
    <comment ref="I49" authorId="0" shapeId="0" xr:uid="{94468CA5-A667-4A13-A076-ED46F541621B}">
      <text>
        <r>
          <rPr>
            <b/>
            <sz val="9"/>
            <color indexed="81"/>
            <rFont val="Tahoma"/>
            <family val="2"/>
          </rPr>
          <t>Macdonald, Iain:</t>
        </r>
        <r>
          <rPr>
            <sz val="9"/>
            <color indexed="81"/>
            <rFont val="Tahoma"/>
            <family val="2"/>
          </rPr>
          <t xml:space="preserve">
Includes the Slough JV</t>
        </r>
      </text>
    </comment>
    <comment ref="H57" authorId="0" shapeId="0" xr:uid="{6C49C649-18F2-450E-8062-DD1E820DCA36}">
      <text>
        <r>
          <rPr>
            <b/>
            <sz val="9"/>
            <color indexed="81"/>
            <rFont val="Tahoma"/>
            <charset val="1"/>
          </rPr>
          <t>Macdonald, Iain:</t>
        </r>
        <r>
          <rPr>
            <sz val="9"/>
            <color indexed="81"/>
            <rFont val="Tahoma"/>
            <charset val="1"/>
          </rPr>
          <t xml:space="preserve">
Now includes Salisbury Battery Farm which previously sat under SSE Utility Soultions</t>
        </r>
      </text>
    </comment>
    <comment ref="I65" authorId="0" shapeId="0" xr:uid="{3430FDC4-A326-432C-AD05-83734C3532C2}">
      <text>
        <r>
          <rPr>
            <b/>
            <sz val="9"/>
            <color indexed="81"/>
            <rFont val="Tahoma"/>
            <family val="2"/>
          </rPr>
          <t>Macdonald, Iain:</t>
        </r>
        <r>
          <rPr>
            <sz val="9"/>
            <color indexed="81"/>
            <rFont val="Tahoma"/>
            <family val="2"/>
          </rPr>
          <t xml:space="preserve">
Includes the Slough JV</t>
        </r>
      </text>
    </comment>
    <comment ref="I73" authorId="0" shapeId="0" xr:uid="{DEEA5C6D-413F-491B-B95C-98055EBC3183}">
      <text>
        <r>
          <rPr>
            <b/>
            <sz val="9"/>
            <color indexed="81"/>
            <rFont val="Tahoma"/>
            <family val="2"/>
          </rPr>
          <t>Macdonald, Iain:</t>
        </r>
        <r>
          <rPr>
            <sz val="9"/>
            <color indexed="81"/>
            <rFont val="Tahoma"/>
            <family val="2"/>
          </rPr>
          <t xml:space="preserve">
Includes Slough JV</t>
        </r>
      </text>
    </comment>
  </commentList>
</comments>
</file>

<file path=xl/sharedStrings.xml><?xml version="1.0" encoding="utf-8"?>
<sst xmlns="http://schemas.openxmlformats.org/spreadsheetml/2006/main" count="2001" uniqueCount="638">
  <si>
    <t>SSE plc Investor Databook</t>
  </si>
  <si>
    <t xml:space="preserve">Prepared on a best endeavours basis </t>
  </si>
  <si>
    <t>Please contact ir@sse.com with any questions</t>
  </si>
  <si>
    <t>Table of Contents (Linked)</t>
  </si>
  <si>
    <t>SSE Renewables - Wind asset list</t>
  </si>
  <si>
    <t>SSE Renewables - Hydro asset list</t>
  </si>
  <si>
    <t>SSE Renewables output</t>
  </si>
  <si>
    <t>SSE Renewables project pipeline</t>
  </si>
  <si>
    <t>SSE Thermal asset list and pipeline</t>
  </si>
  <si>
    <t>SSE Thermal output</t>
  </si>
  <si>
    <t>GB Capacity Market contract payments</t>
  </si>
  <si>
    <t xml:space="preserve">Irish Capacity Market contract payments </t>
  </si>
  <si>
    <t>SSE Operational Wind Capacity</t>
  </si>
  <si>
    <t>Accurate as at 31 March 2024</t>
  </si>
  <si>
    <t>All Capacity</t>
  </si>
  <si>
    <t>ROC</t>
  </si>
  <si>
    <t>CfD</t>
  </si>
  <si>
    <t>REFIT</t>
  </si>
  <si>
    <t>Onshore (GB) - MW</t>
  </si>
  <si>
    <t>Onshore (NI) - MW</t>
  </si>
  <si>
    <t>Onshore (ROI) - MW</t>
  </si>
  <si>
    <t>Offshore (GB) - MW</t>
  </si>
  <si>
    <t>Total Wind - MW</t>
  </si>
  <si>
    <t>Wind farms</t>
  </si>
  <si>
    <t>Country</t>
  </si>
  <si>
    <t>Onshore/ Offshore</t>
  </si>
  <si>
    <t>Capacity (MW)</t>
  </si>
  <si>
    <t>No. Turbines</t>
  </si>
  <si>
    <t>SSE Stake (%)</t>
  </si>
  <si>
    <t>SSE Stake (MW)</t>
  </si>
  <si>
    <t>JV partner</t>
  </si>
  <si>
    <t>SSE Operated</t>
  </si>
  <si>
    <t>ROC contract (MW, SSE share)</t>
  </si>
  <si>
    <t>ROCs end date</t>
  </si>
  <si>
    <t>CfD (MW)</t>
  </si>
  <si>
    <t>Cfd Price £/MWh</t>
  </si>
  <si>
    <t>CfD end date</t>
  </si>
  <si>
    <t>REFIT (MW)</t>
  </si>
  <si>
    <t>Re-Fit End Date</t>
  </si>
  <si>
    <t>Notes</t>
  </si>
  <si>
    <t>Achany</t>
  </si>
  <si>
    <t>Scotland</t>
  </si>
  <si>
    <t>Onshore</t>
  </si>
  <si>
    <t>n/a</t>
  </si>
  <si>
    <t>Yes</t>
  </si>
  <si>
    <t>Artfield Fell</t>
  </si>
  <si>
    <t>Balmurrie Fell</t>
  </si>
  <si>
    <t>Bhlaraidh</t>
  </si>
  <si>
    <t>ROC at 0.9/MWh</t>
  </si>
  <si>
    <t>Cathkin Braes</t>
  </si>
  <si>
    <t>Clyde (original)</t>
  </si>
  <si>
    <t>Greencoat 28.2%, GLIL 21.7%</t>
  </si>
  <si>
    <t>Jul-31 - Aug-32</t>
  </si>
  <si>
    <t>Clyde Extension</t>
  </si>
  <si>
    <t>Oct-36 - Jan-37</t>
  </si>
  <si>
    <t>Drumderg</t>
  </si>
  <si>
    <t>Dunmaglass</t>
  </si>
  <si>
    <t>Greencoat 49.9%</t>
  </si>
  <si>
    <t>Fairburn</t>
  </si>
  <si>
    <t>Gordonbush</t>
  </si>
  <si>
    <t>Gordonbush extension</t>
  </si>
  <si>
    <t>-</t>
  </si>
  <si>
    <t>Griffin</t>
  </si>
  <si>
    <t>Calliachar</t>
  </si>
  <si>
    <t>Hadyard Hill</t>
  </si>
  <si>
    <t>Spurness</t>
  </si>
  <si>
    <t>Strathy North</t>
  </si>
  <si>
    <t>Stronelairg</t>
  </si>
  <si>
    <t>Tangy</t>
  </si>
  <si>
    <t>Tangy Ext</t>
  </si>
  <si>
    <t>Toddleburn</t>
  </si>
  <si>
    <t>Keadby</t>
  </si>
  <si>
    <t>England</t>
  </si>
  <si>
    <t>Bessy Bell 2</t>
  </si>
  <si>
    <t>Northern Ireland</t>
  </si>
  <si>
    <t>Glenconway</t>
  </si>
  <si>
    <t>Glenconway 2</t>
  </si>
  <si>
    <t>Slieve Kirk</t>
  </si>
  <si>
    <t>Tievenameenta</t>
  </si>
  <si>
    <t>Athea</t>
  </si>
  <si>
    <t>Rep. of Ireland</t>
  </si>
  <si>
    <t>Bindoo</t>
  </si>
  <si>
    <t>Boggerah Wind farm</t>
  </si>
  <si>
    <t>Craydel ltd 47.5%; 5% other</t>
  </si>
  <si>
    <t>No</t>
  </si>
  <si>
    <t>Coomacheo</t>
  </si>
  <si>
    <t>Coomatalin</t>
  </si>
  <si>
    <t>Corneen</t>
  </si>
  <si>
    <t>Culliagh</t>
  </si>
  <si>
    <t>Curragh</t>
  </si>
  <si>
    <t>Dromada</t>
  </si>
  <si>
    <t>Dunneill</t>
  </si>
  <si>
    <t>Galway (CGT)</t>
  </si>
  <si>
    <t>Galway (Cloosh)</t>
  </si>
  <si>
    <t>Greencoat 75%</t>
  </si>
  <si>
    <t>Gartnaneane</t>
  </si>
  <si>
    <t>Kingsmountain</t>
  </si>
  <si>
    <t>Knockastanna</t>
  </si>
  <si>
    <t xml:space="preserve">Lenalea </t>
  </si>
  <si>
    <t>Coilitte</t>
  </si>
  <si>
    <t>Leanamore</t>
  </si>
  <si>
    <t>Meentycat</t>
  </si>
  <si>
    <t>Meentycat (Meenbog Ext)</t>
  </si>
  <si>
    <t>Meentycat (Cark Ext)</t>
  </si>
  <si>
    <t>Midas Windfarm</t>
  </si>
  <si>
    <t>Craydel ltd 51%</t>
  </si>
  <si>
    <t>Mullananalt</t>
  </si>
  <si>
    <t>Rathcahill</t>
  </si>
  <si>
    <t>Richfield</t>
  </si>
  <si>
    <t>Tournafulla 1</t>
  </si>
  <si>
    <t>Tournafulla 2</t>
  </si>
  <si>
    <t>Seagreen</t>
  </si>
  <si>
    <t>Offshore</t>
  </si>
  <si>
    <t>Total</t>
  </si>
  <si>
    <t>£41.61/MWh</t>
  </si>
  <si>
    <t>Cfd in 2012 prices inflated by CPI</t>
  </si>
  <si>
    <t>Beatrice</t>
  </si>
  <si>
    <t>CIP 35%, Red Rock 25%</t>
  </si>
  <si>
    <t>£140/MWh</t>
  </si>
  <si>
    <t>Greater Gabbard</t>
  </si>
  <si>
    <t>RWE 50%</t>
  </si>
  <si>
    <t>Oct-31/Aug-32</t>
  </si>
  <si>
    <t>ROC at 2/MWh</t>
  </si>
  <si>
    <t>Recent Disposals</t>
  </si>
  <si>
    <t>Bessy Bell 1</t>
  </si>
  <si>
    <t>Sold July 2022</t>
  </si>
  <si>
    <t>Walney</t>
  </si>
  <si>
    <t>Orsted 50.1%; OPW 24.8%</t>
  </si>
  <si>
    <t>2031/32</t>
  </si>
  <si>
    <t>Double ROC, SSE share sold to Greencoat Sept 2020</t>
  </si>
  <si>
    <t>Slieve Divena 2</t>
  </si>
  <si>
    <t>Sold to Greencoat February 2020</t>
  </si>
  <si>
    <t>Prepared on best endeavours basis</t>
  </si>
  <si>
    <t>Capacity Market</t>
  </si>
  <si>
    <t xml:space="preserve">Conventional Hydro </t>
  </si>
  <si>
    <t>Breakdown:</t>
  </si>
  <si>
    <t xml:space="preserve">Run of River </t>
  </si>
  <si>
    <t xml:space="preserve">Flexible Running </t>
  </si>
  <si>
    <t xml:space="preserve">Pumped Storage </t>
  </si>
  <si>
    <t>955MW de-rated to ~900MW</t>
  </si>
  <si>
    <t>Hydro Station</t>
  </si>
  <si>
    <t>Location</t>
  </si>
  <si>
    <t>Cascade</t>
  </si>
  <si>
    <t>Installed MW</t>
  </si>
  <si>
    <t>ROC contract</t>
  </si>
  <si>
    <t>ROCS end date</t>
  </si>
  <si>
    <t>Achanalt</t>
  </si>
  <si>
    <t>Conon Shin Affric Beauly</t>
  </si>
  <si>
    <t>Aigas</t>
  </si>
  <si>
    <t>Beannachran</t>
  </si>
  <si>
    <t>Cassley</t>
  </si>
  <si>
    <t>Cuileig</t>
  </si>
  <si>
    <t>Culligran Comp Set</t>
  </si>
  <si>
    <t>Culligran Unit 2</t>
  </si>
  <si>
    <t>Deanie</t>
  </si>
  <si>
    <t>Duchally</t>
  </si>
  <si>
    <t>Fasnakyle Compset</t>
  </si>
  <si>
    <t>Fasnakyle Power Station</t>
  </si>
  <si>
    <t>Grudie Bridge</t>
  </si>
  <si>
    <t>Kilmorack</t>
  </si>
  <si>
    <t>Lairg</t>
  </si>
  <si>
    <t>Luichart Dam</t>
  </si>
  <si>
    <t>Luichart Power Station</t>
  </si>
  <si>
    <t>Meig Dam</t>
  </si>
  <si>
    <t>Misgeach</t>
  </si>
  <si>
    <t>Mossford</t>
  </si>
  <si>
    <t>Mullardoch</t>
  </si>
  <si>
    <t>Orrin</t>
  </si>
  <si>
    <t>Orrin Dam</t>
  </si>
  <si>
    <t>Shin</t>
  </si>
  <si>
    <t>Shin Diversion</t>
  </si>
  <si>
    <t>Torr Achilty</t>
  </si>
  <si>
    <t>Vaich</t>
  </si>
  <si>
    <t>Ceannacroc</t>
  </si>
  <si>
    <t>Great Glen Foyers</t>
  </si>
  <si>
    <t>Cluanie</t>
  </si>
  <si>
    <t>Dundreggan Dam</t>
  </si>
  <si>
    <t>Foyers Falls</t>
  </si>
  <si>
    <t>Glendoe</t>
  </si>
  <si>
    <t>Glenmoriston</t>
  </si>
  <si>
    <t>Invergarry</t>
  </si>
  <si>
    <t>Invergarry Dam</t>
  </si>
  <si>
    <t>Kingairloch</t>
  </si>
  <si>
    <t>Livishie</t>
  </si>
  <si>
    <t>Loyne</t>
  </si>
  <si>
    <t>Morar</t>
  </si>
  <si>
    <t>Mucomir (inc Compset)</t>
  </si>
  <si>
    <t>Quoich</t>
  </si>
  <si>
    <t>Quoich Dam</t>
  </si>
  <si>
    <t>Cashlie</t>
  </si>
  <si>
    <t>Tummel Breadalbane</t>
  </si>
  <si>
    <t>Clunie Dam</t>
  </si>
  <si>
    <t>Clunie Power Station</t>
  </si>
  <si>
    <t>Cuaich</t>
  </si>
  <si>
    <t>Dalchonzie</t>
  </si>
  <si>
    <t>Errochty</t>
  </si>
  <si>
    <t>Finlarig</t>
  </si>
  <si>
    <t>Gaur</t>
  </si>
  <si>
    <t>Lednock</t>
  </si>
  <si>
    <t>Loch Ericht</t>
  </si>
  <si>
    <t>Lochay Compset</t>
  </si>
  <si>
    <t>Lochay FishPass</t>
  </si>
  <si>
    <t>Lochay Power Station</t>
  </si>
  <si>
    <t>Lubreoch</t>
  </si>
  <si>
    <t>Pitlochry</t>
  </si>
  <si>
    <t>Pitlochry Compset</t>
  </si>
  <si>
    <t>Rannoch</t>
  </si>
  <si>
    <t>St Fillans</t>
  </si>
  <si>
    <t>Stronuich</t>
  </si>
  <si>
    <t>Trinafour</t>
  </si>
  <si>
    <t>Tummel</t>
  </si>
  <si>
    <t>Truim compset</t>
  </si>
  <si>
    <t>Allt na Lairige</t>
  </si>
  <si>
    <t>Sloy Awe</t>
  </si>
  <si>
    <t>Awe Barrage</t>
  </si>
  <si>
    <t>Clachan</t>
  </si>
  <si>
    <t>Inverawe</t>
  </si>
  <si>
    <t>Kilmelford Compset</t>
  </si>
  <si>
    <t>Kilmelford</t>
  </si>
  <si>
    <t>Loch Gair</t>
  </si>
  <si>
    <t>Lussa</t>
  </si>
  <si>
    <t>Lussa Comp Set</t>
  </si>
  <si>
    <t>Nant</t>
  </si>
  <si>
    <t>Sloy</t>
  </si>
  <si>
    <t>Sron Mor</t>
  </si>
  <si>
    <t>Striven</t>
  </si>
  <si>
    <t>Tralaig</t>
  </si>
  <si>
    <t>Chliostair</t>
  </si>
  <si>
    <t>Small Hydro</t>
  </si>
  <si>
    <t>Claddoch</t>
  </si>
  <si>
    <t>Gisla</t>
  </si>
  <si>
    <t>Kerry Falls</t>
  </si>
  <si>
    <t>Loch Dubh</t>
  </si>
  <si>
    <t>Nostie Bridge</t>
  </si>
  <si>
    <t>Nostie Comp Set</t>
  </si>
  <si>
    <t>Storr Lochs</t>
  </si>
  <si>
    <t>Tobermory</t>
  </si>
  <si>
    <t>Total Conventional Hydro</t>
  </si>
  <si>
    <t>Foyers</t>
  </si>
  <si>
    <t>Pumped Storage</t>
  </si>
  <si>
    <t>Pump Storage</t>
  </si>
  <si>
    <t>BESS</t>
  </si>
  <si>
    <t xml:space="preserve">Salisbury </t>
  </si>
  <si>
    <t>Total BESS</t>
  </si>
  <si>
    <t>Registered capacity will be higher that GB capacity market capacity due to its de-rating factor applied each year</t>
  </si>
  <si>
    <t xml:space="preserve">SSE Renewables Output </t>
  </si>
  <si>
    <t>Full year to 31/03/2024</t>
  </si>
  <si>
    <t>Full year to 31/03/2023</t>
  </si>
  <si>
    <t>Full year to 31/03/2022</t>
  </si>
  <si>
    <t>Full year to 31/03/2021</t>
  </si>
  <si>
    <t>Full year to 31/03/2020</t>
  </si>
  <si>
    <t>Full year to 31/03/2019</t>
  </si>
  <si>
    <t>Full Year to 31/03/2018</t>
  </si>
  <si>
    <t>Renewable Summary Totals</t>
  </si>
  <si>
    <t>GWh</t>
  </si>
  <si>
    <t>Hydro and Pumped Storage</t>
  </si>
  <si>
    <t>Onshore wind</t>
  </si>
  <si>
    <t>Offshore wind</t>
  </si>
  <si>
    <t>GB onshore constrained off output NOT included above</t>
  </si>
  <si>
    <t>GB offshore constrained off output NOT included above</t>
  </si>
  <si>
    <t>Total output including constrained off</t>
  </si>
  <si>
    <t xml:space="preserve">HYDRO </t>
  </si>
  <si>
    <t xml:space="preserve">Conventional Hydro Output </t>
  </si>
  <si>
    <t>Foyers Gross Generation</t>
  </si>
  <si>
    <t>Site refurbishment outage November 2019 - May 2020 (unit 2) and August 2020 (unit 1)</t>
  </si>
  <si>
    <t xml:space="preserve">ONSHORE </t>
  </si>
  <si>
    <t>Artfield Fell &amp; Balmurrie Fell</t>
  </si>
  <si>
    <t>Clyde</t>
  </si>
  <si>
    <t>30% Stake in Clyde sold 18 March 2016, further 5% sold August 2017 and another 14.9% May 2018</t>
  </si>
  <si>
    <t xml:space="preserve">Cathkin Braes </t>
  </si>
  <si>
    <t>49.9% sold to Greencoat in March 2019</t>
  </si>
  <si>
    <t>Comissioned August 2021</t>
  </si>
  <si>
    <t>Griffin &amp; Calliacher</t>
  </si>
  <si>
    <t xml:space="preserve">Keadby </t>
  </si>
  <si>
    <t xml:space="preserve">Tilbury </t>
  </si>
  <si>
    <t>Sold June 2017</t>
  </si>
  <si>
    <t>na</t>
  </si>
  <si>
    <t>Total UK mainland</t>
  </si>
  <si>
    <t xml:space="preserve">Bessy Bell </t>
  </si>
  <si>
    <t>Slieve Divena II</t>
  </si>
  <si>
    <t>Sold Feburary 2020</t>
  </si>
  <si>
    <t>Total Northern Ireland</t>
  </si>
  <si>
    <t xml:space="preserve">Athea </t>
  </si>
  <si>
    <t>Boggerah</t>
  </si>
  <si>
    <t xml:space="preserve">ROI JV operated by 3rd party </t>
  </si>
  <si>
    <t>Galway (CGT) - Uggool</t>
  </si>
  <si>
    <t>Galway (CGT) - Cloosh</t>
  </si>
  <si>
    <t>SSE owned 50% stake until March 2019 when stake reduced to 25% through disposal</t>
  </si>
  <si>
    <t>Knockstanna</t>
  </si>
  <si>
    <t>Midas</t>
  </si>
  <si>
    <t>Meenbog</t>
  </si>
  <si>
    <t>Tournafulla 1 &amp; 2</t>
  </si>
  <si>
    <t>Total Ireland</t>
  </si>
  <si>
    <t>SSE Total Onshore Wind</t>
  </si>
  <si>
    <t>OFFSHORE</t>
  </si>
  <si>
    <t>Online early 2019</t>
  </si>
  <si>
    <t>Sold September 2020</t>
  </si>
  <si>
    <t>Hunterston</t>
  </si>
  <si>
    <t>Test site decommissioned</t>
  </si>
  <si>
    <t>SSE Total Offshore Wind</t>
  </si>
  <si>
    <t>Electricity output based on SSE 100% share of wholly owned sites and % share of joint ventures</t>
  </si>
  <si>
    <t>Wind output is at each station is net of constrained off generation and all actual renewable output is recorded post transmission loss adjustment factor; ROCs generation is based on entire station output</t>
  </si>
  <si>
    <t>Biomass output at Slough is excluded and  now part of SSE Distributed Energy</t>
  </si>
  <si>
    <t>SSE Renewables Project Pipeline</t>
  </si>
  <si>
    <t>Accurate as at March 2024</t>
  </si>
  <si>
    <t>Pipeline by stage</t>
  </si>
  <si>
    <t>SSE share (MW)</t>
  </si>
  <si>
    <t xml:space="preserve">Secured pipeline by technology </t>
  </si>
  <si>
    <t>Secured pipeline by Geography</t>
  </si>
  <si>
    <t>In construction</t>
  </si>
  <si>
    <t>Onshore wind inc. solar hybridisation</t>
  </si>
  <si>
    <t>Great Britain</t>
  </si>
  <si>
    <t xml:space="preserve">Late-stage development </t>
  </si>
  <si>
    <t xml:space="preserve">Ireland </t>
  </si>
  <si>
    <t xml:space="preserve">Early-stage development </t>
  </si>
  <si>
    <t>Spain</t>
  </si>
  <si>
    <t>Solar and Battery</t>
  </si>
  <si>
    <t>Other South. Europe</t>
  </si>
  <si>
    <t>Total secured pipeline</t>
  </si>
  <si>
    <t xml:space="preserve">Additional Future prospects </t>
  </si>
  <si>
    <t>Project</t>
  </si>
  <si>
    <t>Technology</t>
  </si>
  <si>
    <t>SSE Share (%)</t>
  </si>
  <si>
    <t>SSE Share (MW)</t>
  </si>
  <si>
    <t>Partner</t>
  </si>
  <si>
    <t>Dogger Bank A</t>
  </si>
  <si>
    <t>Offshore Wind</t>
  </si>
  <si>
    <t>Equinor &amp; Vargronn</t>
  </si>
  <si>
    <t>100% under 15-year indexed CfD secured at £39.65/MWh in 2012 prices</t>
  </si>
  <si>
    <t>Dogger Bank B</t>
  </si>
  <si>
    <t>100% under 15-year indexed CfD secured at £41.61/MWh in 2012 prices</t>
  </si>
  <si>
    <t>Dogger Bank C</t>
  </si>
  <si>
    <t>Viking</t>
  </si>
  <si>
    <t>Onshore Wind</t>
  </si>
  <si>
    <t>100% under 15-year indexed CfD secured at £46.39 (50%) and £52.29/MWh (50%) in 2012 prices</t>
  </si>
  <si>
    <t>Yellow River</t>
  </si>
  <si>
    <t>Ireland</t>
  </si>
  <si>
    <t>100% under up-to 16.5 year partially indexed RESS-3 contract</t>
  </si>
  <si>
    <t>Aberarder</t>
  </si>
  <si>
    <t>100% under 15-year indexed CfD secured at £52.29/MWh in 2012 prices</t>
  </si>
  <si>
    <t>Littleton</t>
  </si>
  <si>
    <t>Solar PV</t>
  </si>
  <si>
    <t>Ferrybridge</t>
  </si>
  <si>
    <t>Battery Storage</t>
  </si>
  <si>
    <t>Monk Fryston</t>
  </si>
  <si>
    <t>Fiddler's Ferry</t>
  </si>
  <si>
    <t>Chaintrix</t>
  </si>
  <si>
    <t>France</t>
  </si>
  <si>
    <t>Jubera</t>
  </si>
  <si>
    <t xml:space="preserve">Spain </t>
  </si>
  <si>
    <t>Total in construction</t>
  </si>
  <si>
    <t>Seagreen 1A</t>
  </si>
  <si>
    <t>Strathy South</t>
  </si>
  <si>
    <t>Bhlaraidh Extension</t>
  </si>
  <si>
    <t>Cloiche</t>
  </si>
  <si>
    <t>Other GB &amp; Ireland</t>
  </si>
  <si>
    <t>GB &amp; Ireland</t>
  </si>
  <si>
    <t>Drumnahough, Tangy Repowering</t>
  </si>
  <si>
    <t>Spain (Various)</t>
  </si>
  <si>
    <t>Other Southern Europe (various)</t>
  </si>
  <si>
    <t>Italy, Greece, France</t>
  </si>
  <si>
    <t>Coire Glas</t>
  </si>
  <si>
    <t>Pumped storage</t>
  </si>
  <si>
    <t>ByPass</t>
  </si>
  <si>
    <t>Tawnaghmore</t>
  </si>
  <si>
    <t>Derrymeen</t>
  </si>
  <si>
    <t xml:space="preserve">Total late-stage development </t>
  </si>
  <si>
    <t>Arklow Bank 2</t>
  </si>
  <si>
    <t>Berwick Bank</t>
  </si>
  <si>
    <t>North Falls</t>
  </si>
  <si>
    <t>RWE</t>
  </si>
  <si>
    <t>Greater Gabbard Extension</t>
  </si>
  <si>
    <t>Ossian</t>
  </si>
  <si>
    <t>Marubeni &amp; CIP</t>
  </si>
  <si>
    <t>ScotWind auction lease</t>
  </si>
  <si>
    <t>Other GB &amp; Ire (Various)</t>
  </si>
  <si>
    <t>Achany Extension, Inchamore, Gortyrahilly, Cummeennabuddoge, Sheskin South, Glenora</t>
  </si>
  <si>
    <t xml:space="preserve">Bord na Mona JV </t>
  </si>
  <si>
    <t xml:space="preserve">~800 </t>
  </si>
  <si>
    <t>Bord na Mona</t>
  </si>
  <si>
    <t>Staythorpe</t>
  </si>
  <si>
    <t xml:space="preserve">Total early-stage development </t>
  </si>
  <si>
    <t>Total Secured Pipeline</t>
  </si>
  <si>
    <t>Other GB onshore</t>
  </si>
  <si>
    <t>Other Ireland onshore</t>
  </si>
  <si>
    <t>c250</t>
  </si>
  <si>
    <t>c900</t>
  </si>
  <si>
    <t>c650</t>
  </si>
  <si>
    <t>Other Southern Europe</t>
  </si>
  <si>
    <t>Other GB Hydro</t>
  </si>
  <si>
    <t>Hydroelectric</t>
  </si>
  <si>
    <t>Dogger Bank D</t>
  </si>
  <si>
    <t>c2,000</t>
  </si>
  <si>
    <t>c1,000</t>
  </si>
  <si>
    <t>Equinor</t>
  </si>
  <si>
    <t>Current grid connection offer for 1,320MW (SSE share 660MW) with potential capacity for up to c2,000MW</t>
  </si>
  <si>
    <t>Japanese Projects</t>
  </si>
  <si>
    <t>Japan</t>
  </si>
  <si>
    <t>c6,000</t>
  </si>
  <si>
    <t>c4,800</t>
  </si>
  <si>
    <t>Total future prospects</t>
  </si>
  <si>
    <t>All capacities are subject to change as projects refined.</t>
  </si>
  <si>
    <t>Reflects ownership and development status as at March 2024</t>
  </si>
  <si>
    <t>Onshore includes solar hybridisation</t>
  </si>
  <si>
    <t xml:space="preserve">Late-stage is consented in GB and land or grid security elsewhere, early-stage has land/seabed rights in GB and some security over planning ot land elsewhere </t>
  </si>
  <si>
    <t>Future prospects are named sites where non-exclusive development activity is underway</t>
  </si>
  <si>
    <t>SSE Thermal Capacity</t>
  </si>
  <si>
    <t>Summary totals</t>
  </si>
  <si>
    <t>MW</t>
  </si>
  <si>
    <t>GB gas- and oil-fired</t>
  </si>
  <si>
    <t>Irish gas- and oil-fired</t>
  </si>
  <si>
    <t>Coal-fired</t>
  </si>
  <si>
    <t>zero</t>
  </si>
  <si>
    <t>Total Thermal generating capacity</t>
  </si>
  <si>
    <t>Capacity in development</t>
  </si>
  <si>
    <t>CCS and Hydrogen projects</t>
  </si>
  <si>
    <t xml:space="preserve">Other </t>
  </si>
  <si>
    <t xml:space="preserve">Total in development </t>
  </si>
  <si>
    <t xml:space="preserve">SSE Thermal Capacity </t>
  </si>
  <si>
    <t>Asset</t>
  </si>
  <si>
    <t>SSE ownership</t>
  </si>
  <si>
    <t>Partners</t>
  </si>
  <si>
    <t>SSE Capacity Share at Sep '23</t>
  </si>
  <si>
    <t>Eligible for Capacity Market</t>
  </si>
  <si>
    <t>Commercial Year</t>
  </si>
  <si>
    <t>Great Britain Gas- and oil-fired capacity</t>
  </si>
  <si>
    <t>Keadby 1</t>
  </si>
  <si>
    <t>CCGT</t>
  </si>
  <si>
    <t>Keadby OCGT</t>
  </si>
  <si>
    <t>OCGT</t>
  </si>
  <si>
    <t>Keadby 2</t>
  </si>
  <si>
    <t>FEED study underway for potential hydrogen blending</t>
  </si>
  <si>
    <t>Medway</t>
  </si>
  <si>
    <t>Peterhead</t>
  </si>
  <si>
    <t>Repowered 2000</t>
  </si>
  <si>
    <t>Seabank</t>
  </si>
  <si>
    <t>CK Infrastructure Holdings Limited</t>
  </si>
  <si>
    <t>Around 55%</t>
  </si>
  <si>
    <t>Third party has offtake agreement for 100% of output from Sept 2021</t>
  </si>
  <si>
    <t>Marchwood</t>
  </si>
  <si>
    <t>Munich Re</t>
  </si>
  <si>
    <t>SSE has offtake agreement for 100% of output</t>
  </si>
  <si>
    <t>Burghfield</t>
  </si>
  <si>
    <t xml:space="preserve">Chickerell </t>
  </si>
  <si>
    <t>Saltend</t>
  </si>
  <si>
    <t>CCGT &amp; CHP</t>
  </si>
  <si>
    <t>Acquired September 2022, potential for hydrogen blending</t>
  </si>
  <si>
    <t>Indian Queens</t>
  </si>
  <si>
    <t>Acquired September 2022</t>
  </si>
  <si>
    <t>Total Great Britain</t>
  </si>
  <si>
    <t>Irish gas- and oil-fired capacity</t>
  </si>
  <si>
    <t>Great Island</t>
  </si>
  <si>
    <t xml:space="preserve">Rhode </t>
  </si>
  <si>
    <t>Total gas- and oil-fired capacity owned by SSE Thermal</t>
  </si>
  <si>
    <t>Gas storage capacity</t>
  </si>
  <si>
    <t>Aldbrough Gas Storage</t>
  </si>
  <si>
    <t>Gas storage</t>
  </si>
  <si>
    <t>74mTh of storage capacity (SSE share)</t>
  </si>
  <si>
    <t>Atwick Gas Storage</t>
  </si>
  <si>
    <t>118mTh of storage capacity</t>
  </si>
  <si>
    <t>192mTh of storage capacity (SSE share)</t>
  </si>
  <si>
    <t>New-build Low-Carbon Development Projects and Opportunities</t>
  </si>
  <si>
    <t>See note 6</t>
  </si>
  <si>
    <t>Keadby 3</t>
  </si>
  <si>
    <t>CCGT with CCS</t>
  </si>
  <si>
    <t>Yes, but primary route DPA</t>
  </si>
  <si>
    <t>Fully consented</t>
  </si>
  <si>
    <t>Peterhead CCS</t>
  </si>
  <si>
    <t>FEED study underway</t>
  </si>
  <si>
    <t>Medway / Thames-Bacton</t>
  </si>
  <si>
    <t>CCGT with CCS / H2</t>
  </si>
  <si>
    <t>Yes, dependent on technology</t>
  </si>
  <si>
    <t>Protos / Hynet</t>
  </si>
  <si>
    <t xml:space="preserve">Keadby Hydrogen </t>
  </si>
  <si>
    <t>CCGT with Hydrogen</t>
  </si>
  <si>
    <t xml:space="preserve">Aldbrough Hydrogen Pathfinder </t>
  </si>
  <si>
    <t>OCGT with Hydrogen</t>
  </si>
  <si>
    <t>35MW PEM Electrolyser, 20GWh storage cavern and 50MW OCGT
progressing through Net Zero Hydrogen Fund process</t>
  </si>
  <si>
    <t>Aldbrough Hydrogen Storage</t>
  </si>
  <si>
    <t>Hydrogen Storage</t>
  </si>
  <si>
    <t>Expected 320GWh Hydrogen storage capacity (for 100% of site)</t>
  </si>
  <si>
    <t>Tarbert Next Generation</t>
  </si>
  <si>
    <t>OCGT with Biofuel</t>
  </si>
  <si>
    <t>10-year capacity agreement in Irish T-4 Capacity Auction, to commence in 2026/27</t>
  </si>
  <si>
    <t xml:space="preserve">Platin </t>
  </si>
  <si>
    <t>Slough</t>
  </si>
  <si>
    <t>Waste to Energy</t>
  </si>
  <si>
    <t>Copenhagen Infrastructure Partners</t>
  </si>
  <si>
    <t>In construction, expected to be operational in Summer 2024. 15-year capacity agreement in GB T-4 Capacity Auction, to commence in 2024/25</t>
  </si>
  <si>
    <t>Recent Disposals/Closures</t>
  </si>
  <si>
    <t xml:space="preserve">Tarbert </t>
  </si>
  <si>
    <t>Oil</t>
  </si>
  <si>
    <t>1970/1976</t>
  </si>
  <si>
    <t>Required to close by end of December 2023</t>
  </si>
  <si>
    <t>Ferrybridge Multifuel</t>
  </si>
  <si>
    <t>Wheelabrator</t>
  </si>
  <si>
    <t>Sold October 2020</t>
  </si>
  <si>
    <t>Ferrybridge Multifuel 2</t>
  </si>
  <si>
    <t>Skelton Grange</t>
  </si>
  <si>
    <t>Development project, sold October 2020</t>
  </si>
  <si>
    <t xml:space="preserve">Ferrybridge </t>
  </si>
  <si>
    <t>Coal</t>
  </si>
  <si>
    <t>closed</t>
  </si>
  <si>
    <t>Closed March 2016</t>
  </si>
  <si>
    <t>Was 2GW when fully operational</t>
  </si>
  <si>
    <t xml:space="preserve">Fiddlers Ferry </t>
  </si>
  <si>
    <t>Closed March 2020</t>
  </si>
  <si>
    <t>Capacities for are as per published Transmission Entry Capacity (TEC) where available, with an estimate provided for development opportunities without grid offers</t>
  </si>
  <si>
    <t>Corrected LHV efficiency based on energy sent out at peak efficiency, and corrected for site-specific ambient conditions</t>
  </si>
  <si>
    <t>CCGT : Combined Cycle Gas Turbine; OCGT Open Cycle Gas Turbine</t>
  </si>
  <si>
    <t xml:space="preserve">Project pipeline capacity does not necessarily relate to incremental capacity and may include repurposing </t>
  </si>
  <si>
    <t>Some smaller sites are not part of SSE's Thermal operations and are operated by SSEN Distribution or Distributed Energy</t>
  </si>
  <si>
    <t>Thermal Capacity Operated by SSEN Distribution</t>
  </si>
  <si>
    <t>Ownership</t>
  </si>
  <si>
    <t>Installed Capacity (MW)</t>
  </si>
  <si>
    <t>Lerwick</t>
  </si>
  <si>
    <t>Island Diesels</t>
  </si>
  <si>
    <t>SSE Thermal Output</t>
  </si>
  <si>
    <t>Energy from waste</t>
  </si>
  <si>
    <t>GB</t>
  </si>
  <si>
    <t>100%, 1,184GWh of pre-commissioning output excluded in FY23</t>
  </si>
  <si>
    <t>100% of output up to Sept 2021, when offtake agreement expired, and 50% thereafter</t>
  </si>
  <si>
    <t>100% PPAs as per contractual arrangments</t>
  </si>
  <si>
    <t xml:space="preserve">Saltend </t>
  </si>
  <si>
    <t xml:space="preserve">Joint aquired with Equinor Sept 2022, 50% share </t>
  </si>
  <si>
    <t>Burghfield and Chickerell</t>
  </si>
  <si>
    <t>CHPs</t>
  </si>
  <si>
    <t>closed April 2019</t>
  </si>
  <si>
    <t>Total GB Thermal Business Generation Output (GWh)</t>
  </si>
  <si>
    <t>Great Island CCGT</t>
  </si>
  <si>
    <t>Tarbert</t>
  </si>
  <si>
    <t>Rhode</t>
  </si>
  <si>
    <t>Total Irish thermal output GWh</t>
  </si>
  <si>
    <t>Energy from Waste</t>
  </si>
  <si>
    <t>50% of output until sold in 2020</t>
  </si>
  <si>
    <t>Coal-fired Output</t>
  </si>
  <si>
    <t>Fiddlers Ferry</t>
  </si>
  <si>
    <t>site closed 31 March 2020</t>
  </si>
  <si>
    <t>Generation ouput GB is total net exported Metered Data @ NBP (sometimes estimated at period end). Eire is data final as published by Single Electricity Market Operator</t>
  </si>
  <si>
    <t>Plant operated by Distribution</t>
  </si>
  <si>
    <t>Small island diesels</t>
  </si>
  <si>
    <t>SSE Capacity Payment Schedule</t>
  </si>
  <si>
    <t>Last Updated</t>
  </si>
  <si>
    <t>Delivery Year/
Financial Year</t>
  </si>
  <si>
    <t>Auction</t>
  </si>
  <si>
    <t>Contract price £/Kw</t>
  </si>
  <si>
    <t>Totals</t>
  </si>
  <si>
    <t>Renewables</t>
  </si>
  <si>
    <t>Thermal</t>
  </si>
  <si>
    <t>Unit</t>
  </si>
  <si>
    <t>Business Unit</t>
  </si>
  <si>
    <t>Length of Contract
(years)</t>
  </si>
  <si>
    <t>First Delivery Year</t>
  </si>
  <si>
    <t>Capacity Obligation (MW)</t>
  </si>
  <si>
    <t>Clearing Price* (£/kW)</t>
  </si>
  <si>
    <t>Base Year</t>
  </si>
  <si>
    <t>Approx Revenue Each Winter (Oct-March) of Contract (£m)</t>
  </si>
  <si>
    <t>Approx Revenue Each Summer (March-Sept) Of Contract (£m)</t>
  </si>
  <si>
    <t>2017/18</t>
  </si>
  <si>
    <t>T-1</t>
  </si>
  <si>
    <t>2023/24</t>
  </si>
  <si>
    <t>2018/19</t>
  </si>
  <si>
    <t>Value (£m)</t>
  </si>
  <si>
    <t>Slough Multifuel</t>
  </si>
  <si>
    <t>2024/25</t>
  </si>
  <si>
    <t>2019/20</t>
  </si>
  <si>
    <t>Gordonbush Extension</t>
  </si>
  <si>
    <t>T-4</t>
  </si>
  <si>
    <t>p</t>
  </si>
  <si>
    <t>a</t>
  </si>
  <si>
    <t>2020/21</t>
  </si>
  <si>
    <t>2021/22</t>
  </si>
  <si>
    <t>2022/23</t>
  </si>
  <si>
    <t>T-3</t>
  </si>
  <si>
    <t>Value (£million)</t>
  </si>
  <si>
    <t>2025/26</t>
  </si>
  <si>
    <t>2026/27</t>
  </si>
  <si>
    <t>Capacities are in line with de-rating factors issued by the delivery body for each contract year, therefore will not directly match SSE's published station capacities</t>
  </si>
  <si>
    <t>Due to the temporary suspsension of GB capacity market payments relating to contract yar 2018/19; Sept 2018 to March 2019 payments were received by SSE in its financial year 2019/20.</t>
  </si>
  <si>
    <t>Contract price €/MW</t>
  </si>
  <si>
    <t>Value (€m)</t>
  </si>
  <si>
    <t>Value (€million)</t>
  </si>
  <si>
    <t>T-2</t>
  </si>
  <si>
    <t>2027/28</t>
  </si>
  <si>
    <t>Capacities are in line with the de-rating factors published for the relevant auction process, therefore will not directly match SSE's published station capacities</t>
  </si>
  <si>
    <t>Total SSE Hydro &amp; BESS (MW)</t>
  </si>
  <si>
    <t>SSE Hydro &amp; BESS Capacity</t>
  </si>
  <si>
    <t>Contract Year 
(1 October to 1 October)</t>
  </si>
  <si>
    <t>SSE Financial Year
(1 April to 31 March)</t>
  </si>
  <si>
    <t>SSE Financial year</t>
  </si>
  <si>
    <t xml:space="preserve">Multi-year Contracts </t>
  </si>
  <si>
    <t>Clearing Price* (€/MW)</t>
  </si>
  <si>
    <t>Annual Revenue Throughout Contract (€m)</t>
  </si>
  <si>
    <t>Platin OCGT</t>
  </si>
  <si>
    <t>Tarbert OCGT</t>
  </si>
  <si>
    <t>Multi Year</t>
  </si>
  <si>
    <t>Contract years are October - October</t>
  </si>
  <si>
    <t>SSE Financial years are April - March</t>
  </si>
  <si>
    <t>Contract Year 
(1 October  to 30 September)</t>
  </si>
  <si>
    <t>SSE Financial Year 
(1 April to 30 March)</t>
  </si>
  <si>
    <t>Multi-Year Contracts</t>
  </si>
  <si>
    <t>Price Basis</t>
  </si>
  <si>
    <t>Salisbury Battery</t>
  </si>
  <si>
    <t>Ferrybridge BESS</t>
  </si>
  <si>
    <t>Fiddlers Ferry BESS</t>
  </si>
  <si>
    <t>Monk Fryston BESS</t>
  </si>
  <si>
    <t>* Clearing prices subject to CPI indexation  Please see Footnote 12 for confirmation as to how indexation is being allowed for within the table.</t>
  </si>
  <si>
    <t>Multi-Year</t>
  </si>
  <si>
    <t>Value(£m)</t>
  </si>
  <si>
    <t>Contract years are October - September</t>
  </si>
  <si>
    <t>Contract payments are weighted depending on demand weighting and are calculated by EMRS on behalf of the ESC.    Currently assumes 55% weighting Oct - March; 45% weighting Apr - Sept.</t>
  </si>
  <si>
    <t xml:space="preserve">Where relevant, the table allows SSE's equity share of JV capacity contract volumes and income </t>
  </si>
  <si>
    <t xml:space="preserve">The above table includes Peterhead's contract year 19/20 and 20/21 secured on the secondary market. </t>
  </si>
  <si>
    <t>c988MW of conventional and pumped storage hydro capacity and c38MW of Wind particpates and have been awarded capacity mechanism contracts (pre- derating adjustment factor)</t>
  </si>
  <si>
    <t>p (published at time of auction); a (actual based on CPI); e (estimate based on forecast CPI)</t>
  </si>
  <si>
    <t>More info publishes website link  - https://www.emrdeliverybody.com/sitepages/home.aspx.</t>
  </si>
  <si>
    <t>Clearing price in the t-3 and t-4 auctions are subject to CPI Indexation. The above table allows for adjusted clearing prices as confirmed by EMRS only i.e. up to and including the current Delivery Year.  For future years, no assumption is being made as to the rate of Indexation that will apply.</t>
  </si>
  <si>
    <t>Lenalea</t>
  </si>
  <si>
    <t>c500</t>
  </si>
  <si>
    <t>c600</t>
  </si>
  <si>
    <t>Other GB Solar &amp; Battery</t>
  </si>
  <si>
    <t>c2300</t>
  </si>
  <si>
    <t>~ 12GW</t>
  </si>
  <si>
    <t xml:space="preserve">Other GB Battery Storage </t>
  </si>
  <si>
    <t xml:space="preserve">Poland Solar </t>
  </si>
  <si>
    <t xml:space="preserve">Poland </t>
  </si>
  <si>
    <t>DSA with IBC and Optisol</t>
  </si>
  <si>
    <t>Staythorpe, Eggborough</t>
  </si>
  <si>
    <t>SSE Capacity Share at March 24</t>
  </si>
  <si>
    <t>Corrected LHV Efficiency (FY24)</t>
  </si>
  <si>
    <t xml:space="preserve">Under long-term CPPA with Microsoft </t>
  </si>
  <si>
    <t xml:space="preserve">No </t>
  </si>
  <si>
    <t>Qualifies for Capacity Market in all years*</t>
  </si>
  <si>
    <t xml:space="preserve">*Capacity market relates to either T-1 or T-4 capacity market auction </t>
  </si>
  <si>
    <t>ROCS end date**</t>
  </si>
  <si>
    <t>**Hydro assets with ROCS ending March-27 qualify to apply for capacity market in contract year 2027/2028 onwards subject to award</t>
  </si>
  <si>
    <t>Eligible to Enter Capacity Market on an Ongoing Basis*</t>
  </si>
  <si>
    <t>Last updated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</si>
</sst>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_-;\-* #,##0_-;_-* &quot;-&quot;??_-;_-@_-"/>
    <numFmt numFmtId="165" formatCode="0.0"/>
    <numFmt numFmtId="166" formatCode="#,##0.0;\(#,##0.0\);\-"/>
    <numFmt numFmtId="167" formatCode="[$-F800]dddd\,\ mmmm\ dd\,\ yyyy"/>
    <numFmt numFmtId="168" formatCode="_-* #,##0.0_-;\-* #,##0.0_-;_-* &quot;-&quot;??_-;_-@_-"/>
    <numFmt numFmtId="169" formatCode="_(* #,##0.00_);_(* \(#,##0.00\);_(* &quot;-&quot;??_);_(@_)"/>
    <numFmt numFmtId="170" formatCode="_(* #,##0_);_(* \(#,##0\);_(* &quot;-&quot;??_);_(@_)"/>
    <numFmt numFmtId="171" formatCode="_(* #,##0.0_);_(* \(#,##0.0\);_(* &quot;-&quot;??_);_(@_)"/>
    <numFmt numFmtId="172" formatCode="_-&quot;£&quot;* #,##0.0_-;\-&quot;£&quot;* #,##0.0_-;_-&quot;£&quot;* &quot;-&quot;??_-;_-@_-"/>
    <numFmt numFmtId="173" formatCode="[$€-1809]#,##0;\-[$€-1809]#,##0"/>
    <numFmt numFmtId="174" formatCode="[$€-2]\ #,##0;\-[$€-2]\ #,##0"/>
    <numFmt numFmtId="175" formatCode="_-&quot;£&quot;* #,##0_-;\-&quot;£&quot;* #,##0_-;_-&quot;£&quot;* &quot;-&quot;??_-;_-@_-"/>
    <numFmt numFmtId="176" formatCode="_-[$€-2]\ * #,##0.00_-;\-[$€-2]\ * #,##0.00_-;_-[$€-2]\ * &quot;-&quot;??_-;_-@_-"/>
    <numFmt numFmtId="177" formatCode="0.0%"/>
    <numFmt numFmtId="178" formatCode="#,##0;\(#,##0\);\-"/>
    <numFmt numFmtId="179" formatCode="_-[$€-1809]* #,##0.00_-;\-[$€-1809]* #,##0.00_-;_-[$€-1809]* &quot;-&quot;??_-;_-@_-"/>
    <numFmt numFmtId="180" formatCode="&quot;£&quot;#,##0.0"/>
  </numFmts>
  <fonts count="67">
    <font>
      <sz val="11"/>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sz val="10"/>
      <color indexed="8"/>
      <name val="Arial"/>
      <family val="2"/>
    </font>
    <font>
      <b/>
      <sz val="12"/>
      <name val="Arial"/>
      <family val="2"/>
    </font>
    <font>
      <b/>
      <sz val="10"/>
      <name val="Arial"/>
      <family val="2"/>
    </font>
    <font>
      <sz val="11"/>
      <color rgb="FFFF0000"/>
      <name val="Calibri"/>
      <family val="2"/>
      <scheme val="minor"/>
    </font>
    <font>
      <b/>
      <sz val="11"/>
      <name val="Arial"/>
      <family val="2"/>
    </font>
    <font>
      <sz val="11"/>
      <name val="Arial"/>
      <family val="2"/>
    </font>
    <font>
      <sz val="10"/>
      <color rgb="FFFF0000"/>
      <name val="Arial"/>
      <family val="2"/>
    </font>
    <font>
      <b/>
      <sz val="10"/>
      <color theme="0"/>
      <name val="Arial"/>
      <family val="2"/>
    </font>
    <font>
      <sz val="10"/>
      <name val="Arial"/>
      <family val="2"/>
    </font>
    <font>
      <sz val="11"/>
      <name val="Calibri"/>
      <family val="2"/>
      <scheme val="minor"/>
    </font>
    <font>
      <b/>
      <sz val="10"/>
      <color indexed="8"/>
      <name val="Arial"/>
      <family val="2"/>
    </font>
    <font>
      <b/>
      <sz val="11"/>
      <color theme="1"/>
      <name val="Calibri"/>
      <family val="2"/>
      <scheme val="minor"/>
    </font>
    <font>
      <b/>
      <i/>
      <sz val="12"/>
      <color indexed="8"/>
      <name val="Calibri"/>
      <family val="2"/>
      <scheme val="minor"/>
    </font>
    <font>
      <i/>
      <sz val="12"/>
      <color indexed="8"/>
      <name val="Calibri"/>
      <family val="2"/>
      <scheme val="minor"/>
    </font>
    <font>
      <sz val="10"/>
      <color theme="1"/>
      <name val="Arial"/>
      <family val="2"/>
    </font>
    <font>
      <b/>
      <u/>
      <sz val="10"/>
      <name val="Arial"/>
      <family val="2"/>
    </font>
    <font>
      <sz val="10"/>
      <color rgb="FF000000"/>
      <name val="Arial"/>
      <family val="2"/>
    </font>
    <font>
      <b/>
      <i/>
      <sz val="12"/>
      <color indexed="8"/>
      <name val="Arial"/>
      <family val="2"/>
    </font>
    <font>
      <i/>
      <sz val="12"/>
      <color indexed="8"/>
      <name val="Arial"/>
      <family val="2"/>
    </font>
    <font>
      <i/>
      <sz val="12"/>
      <color theme="1"/>
      <name val="Arial"/>
      <family val="2"/>
    </font>
    <font>
      <sz val="10"/>
      <name val="CG Times (W1)"/>
    </font>
    <font>
      <b/>
      <sz val="10"/>
      <color theme="1"/>
      <name val="Arial"/>
      <family val="2"/>
    </font>
    <font>
      <sz val="10"/>
      <color theme="0"/>
      <name val="Arial"/>
      <family val="2"/>
    </font>
    <font>
      <b/>
      <i/>
      <sz val="10"/>
      <color indexed="8"/>
      <name val="Arial"/>
      <family val="2"/>
    </font>
    <font>
      <i/>
      <sz val="10"/>
      <color indexed="8"/>
      <name val="Arial"/>
      <family val="2"/>
    </font>
    <font>
      <i/>
      <sz val="9"/>
      <color theme="1"/>
      <name val="Calibri"/>
      <family val="2"/>
      <scheme val="minor"/>
    </font>
    <font>
      <b/>
      <sz val="20"/>
      <color theme="0"/>
      <name val="Calibri"/>
      <family val="2"/>
      <scheme val="minor"/>
    </font>
    <font>
      <b/>
      <sz val="11"/>
      <color theme="0"/>
      <name val="Calibri"/>
      <family val="2"/>
      <scheme val="minor"/>
    </font>
    <font>
      <i/>
      <sz val="9"/>
      <color theme="1"/>
      <name val="Arial"/>
      <family val="2"/>
    </font>
    <font>
      <i/>
      <sz val="9"/>
      <name val="Arial"/>
      <family val="2"/>
    </font>
    <font>
      <i/>
      <sz val="9"/>
      <color theme="0"/>
      <name val="Arial"/>
      <family val="2"/>
    </font>
    <font>
      <sz val="10"/>
      <color theme="0"/>
      <name val="CG Times (W1)"/>
    </font>
    <font>
      <sz val="11"/>
      <color rgb="FF00B050"/>
      <name val="Calibri"/>
      <family val="2"/>
      <scheme val="minor"/>
    </font>
    <font>
      <u/>
      <sz val="11"/>
      <color theme="1"/>
      <name val="Calibri"/>
      <family val="2"/>
      <scheme val="minor"/>
    </font>
    <font>
      <i/>
      <sz val="11"/>
      <color theme="1"/>
      <name val="Calibri"/>
      <family val="2"/>
      <scheme val="minor"/>
    </font>
    <font>
      <b/>
      <sz val="10"/>
      <color rgb="FFFF0000"/>
      <name val="Arial"/>
      <family val="2"/>
    </font>
    <font>
      <i/>
      <u/>
      <sz val="10"/>
      <color theme="1"/>
      <name val="Arial"/>
      <family val="2"/>
    </font>
    <font>
      <i/>
      <sz val="10"/>
      <color theme="1"/>
      <name val="Arial"/>
      <family val="2"/>
    </font>
    <font>
      <i/>
      <sz val="10"/>
      <name val="Arial"/>
      <family val="2"/>
    </font>
    <font>
      <b/>
      <i/>
      <u/>
      <sz val="10"/>
      <name val="Arial"/>
      <family val="2"/>
    </font>
    <font>
      <b/>
      <i/>
      <u/>
      <sz val="10"/>
      <color theme="0"/>
      <name val="Arial"/>
      <family val="2"/>
    </font>
    <font>
      <u/>
      <sz val="11"/>
      <color theme="10"/>
      <name val="Arial"/>
      <family val="2"/>
    </font>
    <font>
      <b/>
      <sz val="24"/>
      <color rgb="FF002D72"/>
      <name val="Arial"/>
      <family val="2"/>
    </font>
    <font>
      <sz val="16"/>
      <color rgb="FF002D72"/>
      <name val="Arial"/>
      <family val="2"/>
    </font>
    <font>
      <sz val="22"/>
      <color theme="1"/>
      <name val="Arial"/>
      <family val="2"/>
    </font>
    <font>
      <b/>
      <sz val="16"/>
      <color rgb="FF002D72"/>
      <name val="Arial"/>
      <family val="2"/>
    </font>
    <font>
      <u/>
      <sz val="16"/>
      <color rgb="FF002060"/>
      <name val="Arial"/>
      <family val="2"/>
    </font>
    <font>
      <sz val="20"/>
      <color rgb="FF002D72"/>
      <name val="Arial"/>
      <family val="2"/>
    </font>
    <font>
      <sz val="11"/>
      <color theme="0"/>
      <name val="Arial"/>
      <family val="2"/>
    </font>
    <font>
      <b/>
      <sz val="12"/>
      <color theme="0"/>
      <name val="Calibri"/>
      <family val="2"/>
      <scheme val="minor"/>
    </font>
    <font>
      <b/>
      <sz val="18"/>
      <color theme="0"/>
      <name val="Calibri"/>
      <family val="2"/>
      <scheme val="minor"/>
    </font>
    <font>
      <sz val="18"/>
      <name val="CG Times (W1)"/>
    </font>
    <font>
      <b/>
      <sz val="20"/>
      <color theme="0"/>
      <name val="Arial"/>
      <family val="2"/>
    </font>
    <font>
      <b/>
      <sz val="14"/>
      <color theme="0"/>
      <name val="Arial"/>
      <family val="2"/>
    </font>
    <font>
      <b/>
      <sz val="14"/>
      <color theme="1"/>
      <name val="Calibri"/>
      <family val="2"/>
      <scheme val="minor"/>
    </font>
    <font>
      <b/>
      <sz val="14"/>
      <color theme="0"/>
      <name val="Calibri"/>
      <family val="2"/>
      <scheme val="minor"/>
    </font>
    <font>
      <sz val="11"/>
      <color rgb="FF0070C0"/>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1"/>
      <color theme="1"/>
      <name val="Calibri"/>
      <scheme val="minor"/>
    </font>
  </fonts>
  <fills count="23">
    <fill>
      <patternFill patternType="none"/>
    </fill>
    <fill>
      <patternFill patternType="gray125"/>
    </fill>
    <fill>
      <patternFill patternType="solid">
        <fgColor theme="0"/>
        <bgColor indexed="64"/>
      </patternFill>
    </fill>
    <fill>
      <patternFill patternType="solid">
        <fgColor rgb="FFC3CDDB"/>
        <bgColor indexed="13"/>
      </patternFill>
    </fill>
    <fill>
      <patternFill patternType="solid">
        <fgColor rgb="FF8C9FBA"/>
        <bgColor indexed="13"/>
      </patternFill>
    </fill>
    <fill>
      <patternFill patternType="solid">
        <fgColor rgb="FF002060"/>
        <bgColor indexed="64"/>
      </patternFill>
    </fill>
    <fill>
      <patternFill patternType="solid">
        <fgColor theme="2" tint="-9.9978637043366805E-2"/>
        <bgColor indexed="64"/>
      </patternFill>
    </fill>
    <fill>
      <patternFill patternType="solid">
        <fgColor rgb="FF8C9FBA"/>
        <bgColor indexed="64"/>
      </patternFill>
    </fill>
    <fill>
      <patternFill patternType="solid">
        <fgColor theme="0"/>
        <bgColor indexed="13"/>
      </patternFill>
    </fill>
    <fill>
      <patternFill patternType="solid">
        <fgColor rgb="FFC3CDDB"/>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rgb="FFFFFFFF"/>
        <bgColor indexed="64"/>
      </patternFill>
    </fill>
    <fill>
      <patternFill patternType="solid">
        <fgColor rgb="FFD0CECE"/>
        <bgColor indexed="64"/>
      </patternFill>
    </fill>
    <fill>
      <patternFill patternType="solid">
        <fgColor rgb="FFAEAAAA"/>
        <bgColor indexed="64"/>
      </patternFill>
    </fill>
    <fill>
      <patternFill patternType="solid">
        <fgColor rgb="FFB4C6E7"/>
        <bgColor indexed="64"/>
      </patternFill>
    </fill>
    <fill>
      <patternFill patternType="solid">
        <fgColor rgb="FF8497B0"/>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theme="0"/>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5">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5" fillId="0" borderId="0"/>
    <xf numFmtId="169" fontId="13" fillId="0" borderId="0" applyFont="0" applyFill="0" applyBorder="0" applyAlignment="0" applyProtection="0"/>
    <xf numFmtId="0" fontId="25" fillId="0" borderId="0"/>
    <xf numFmtId="0" fontId="4" fillId="0" borderId="0"/>
    <xf numFmtId="0" fontId="1" fillId="0" borderId="0"/>
    <xf numFmtId="44" fontId="4"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cellStyleXfs>
  <cellXfs count="937">
    <xf numFmtId="0" fontId="0" fillId="0" borderId="0" xfId="0"/>
    <xf numFmtId="0" fontId="5" fillId="2" borderId="0" xfId="1" applyFont="1" applyFill="1" applyAlignment="1">
      <alignment vertical="center"/>
    </xf>
    <xf numFmtId="0" fontId="5" fillId="2" borderId="0" xfId="1" applyFont="1" applyFill="1" applyAlignment="1">
      <alignment horizontal="center" vertical="center"/>
    </xf>
    <xf numFmtId="3" fontId="5" fillId="2" borderId="0" xfId="1" applyNumberFormat="1" applyFont="1" applyFill="1" applyAlignment="1">
      <alignment horizontal="center" vertical="center"/>
    </xf>
    <xf numFmtId="0" fontId="4" fillId="2" borderId="0" xfId="1" applyFill="1"/>
    <xf numFmtId="0" fontId="4" fillId="2" borderId="0" xfId="1" applyFill="1" applyAlignment="1">
      <alignment horizontal="right"/>
    </xf>
    <xf numFmtId="1" fontId="6" fillId="3" borderId="1" xfId="1" applyNumberFormat="1" applyFont="1" applyFill="1" applyBorder="1" applyAlignment="1">
      <alignment horizontal="left" vertical="center"/>
    </xf>
    <xf numFmtId="1" fontId="7" fillId="3" borderId="2" xfId="1" applyNumberFormat="1" applyFont="1" applyFill="1" applyBorder="1" applyAlignment="1">
      <alignment horizontal="left" vertical="center"/>
    </xf>
    <xf numFmtId="1" fontId="7" fillId="3" borderId="3" xfId="1" applyNumberFormat="1" applyFont="1" applyFill="1" applyBorder="1" applyAlignment="1">
      <alignment horizontal="left" vertical="center"/>
    </xf>
    <xf numFmtId="0" fontId="8" fillId="2" borderId="0" xfId="1" applyFont="1" applyFill="1" applyAlignment="1">
      <alignment horizontal="right"/>
    </xf>
    <xf numFmtId="0" fontId="8" fillId="2" borderId="0" xfId="1" applyFont="1" applyFill="1"/>
    <xf numFmtId="1" fontId="9" fillId="3" borderId="4" xfId="1" applyNumberFormat="1" applyFont="1" applyFill="1" applyBorder="1" applyAlignment="1">
      <alignment horizontal="left" vertical="center"/>
    </xf>
    <xf numFmtId="1" fontId="9" fillId="3" borderId="0" xfId="1" quotePrefix="1" applyNumberFormat="1" applyFont="1" applyFill="1" applyAlignment="1">
      <alignment horizontal="left" vertical="center"/>
    </xf>
    <xf numFmtId="1" fontId="9" fillId="3" borderId="5" xfId="1" quotePrefix="1" applyNumberFormat="1" applyFont="1" applyFill="1" applyBorder="1" applyAlignment="1">
      <alignment horizontal="left" vertical="center"/>
    </xf>
    <xf numFmtId="1" fontId="4" fillId="2" borderId="0" xfId="1" applyNumberFormat="1" applyFill="1"/>
    <xf numFmtId="1" fontId="9" fillId="4" borderId="6" xfId="1" applyNumberFormat="1" applyFont="1" applyFill="1" applyBorder="1" applyAlignment="1">
      <alignment horizontal="left" vertical="center"/>
    </xf>
    <xf numFmtId="1" fontId="9" fillId="4" borderId="7" xfId="1" applyNumberFormat="1" applyFont="1" applyFill="1" applyBorder="1" applyAlignment="1">
      <alignment horizontal="right" vertical="center"/>
    </xf>
    <xf numFmtId="1" fontId="9" fillId="4" borderId="8" xfId="1" applyNumberFormat="1" applyFont="1" applyFill="1" applyBorder="1" applyAlignment="1">
      <alignment horizontal="right" vertical="center"/>
    </xf>
    <xf numFmtId="1" fontId="9" fillId="4" borderId="9" xfId="1" applyNumberFormat="1" applyFont="1" applyFill="1" applyBorder="1" applyAlignment="1">
      <alignment horizontal="right" vertical="center"/>
    </xf>
    <xf numFmtId="3" fontId="5" fillId="2" borderId="0" xfId="1" applyNumberFormat="1" applyFont="1" applyFill="1" applyAlignment="1">
      <alignment horizontal="left" vertical="center"/>
    </xf>
    <xf numFmtId="1" fontId="10" fillId="3" borderId="4" xfId="1" applyNumberFormat="1" applyFont="1" applyFill="1" applyBorder="1" applyAlignment="1">
      <alignment horizontal="left" vertical="center"/>
    </xf>
    <xf numFmtId="164" fontId="10" fillId="3" borderId="10" xfId="2" applyNumberFormat="1" applyFont="1" applyFill="1" applyBorder="1" applyAlignment="1">
      <alignment horizontal="right" vertical="center"/>
    </xf>
    <xf numFmtId="164" fontId="10" fillId="3" borderId="0" xfId="2" applyNumberFormat="1" applyFont="1" applyFill="1" applyBorder="1" applyAlignment="1">
      <alignment horizontal="right" vertical="center"/>
    </xf>
    <xf numFmtId="164" fontId="10" fillId="3" borderId="5" xfId="2" applyNumberFormat="1" applyFont="1" applyFill="1" applyBorder="1" applyAlignment="1">
      <alignment horizontal="right" vertical="center"/>
    </xf>
    <xf numFmtId="3" fontId="11" fillId="2" borderId="0" xfId="1" applyNumberFormat="1" applyFont="1" applyFill="1" applyAlignment="1">
      <alignment horizontal="center" vertical="center"/>
    </xf>
    <xf numFmtId="1" fontId="9" fillId="3" borderId="11" xfId="1" applyNumberFormat="1" applyFont="1" applyFill="1" applyBorder="1" applyAlignment="1">
      <alignment horizontal="left" vertical="center"/>
    </xf>
    <xf numFmtId="164" fontId="9" fillId="3" borderId="12" xfId="2" applyNumberFormat="1" applyFont="1" applyFill="1" applyBorder="1" applyAlignment="1">
      <alignment horizontal="right" vertical="center"/>
    </xf>
    <xf numFmtId="164" fontId="9" fillId="3" borderId="13" xfId="2" applyNumberFormat="1" applyFont="1" applyFill="1" applyBorder="1" applyAlignment="1">
      <alignment horizontal="right" vertical="center"/>
    </xf>
    <xf numFmtId="164" fontId="9" fillId="3" borderId="14" xfId="2" applyNumberFormat="1" applyFont="1" applyFill="1" applyBorder="1" applyAlignment="1">
      <alignment horizontal="right" vertical="center"/>
    </xf>
    <xf numFmtId="3" fontId="12" fillId="5" borderId="15" xfId="1" applyNumberFormat="1" applyFont="1" applyFill="1" applyBorder="1" applyAlignment="1">
      <alignment horizontal="center" vertical="center" wrapText="1"/>
    </xf>
    <xf numFmtId="3" fontId="12" fillId="5" borderId="16" xfId="1" applyNumberFormat="1" applyFont="1" applyFill="1" applyBorder="1" applyAlignment="1">
      <alignment horizontal="center" vertical="center" wrapText="1"/>
    </xf>
    <xf numFmtId="3" fontId="12" fillId="5" borderId="17" xfId="1" applyNumberFormat="1" applyFont="1" applyFill="1" applyBorder="1" applyAlignment="1">
      <alignment horizontal="center" vertical="center" wrapText="1"/>
    </xf>
    <xf numFmtId="9" fontId="13" fillId="2" borderId="19" xfId="3" applyFont="1" applyFill="1" applyBorder="1" applyAlignment="1">
      <alignment horizontal="right" vertical="top"/>
    </xf>
    <xf numFmtId="17" fontId="4" fillId="0" borderId="19" xfId="1" applyNumberFormat="1" applyBorder="1" applyAlignment="1">
      <alignment horizontal="right"/>
    </xf>
    <xf numFmtId="0" fontId="4" fillId="2" borderId="20" xfId="1" applyFill="1" applyBorder="1"/>
    <xf numFmtId="0" fontId="14" fillId="2" borderId="0" xfId="1" applyFont="1" applyFill="1"/>
    <xf numFmtId="1" fontId="13" fillId="6" borderId="18" xfId="1" applyNumberFormat="1" applyFont="1" applyFill="1" applyBorder="1" applyAlignment="1">
      <alignment vertical="top"/>
    </xf>
    <xf numFmtId="1" fontId="13" fillId="6" borderId="19" xfId="1" quotePrefix="1" applyNumberFormat="1" applyFont="1" applyFill="1" applyBorder="1" applyAlignment="1">
      <alignment horizontal="right" vertical="top"/>
    </xf>
    <xf numFmtId="9" fontId="13" fillId="6" borderId="19" xfId="3" applyFont="1" applyFill="1" applyBorder="1" applyAlignment="1">
      <alignment horizontal="right" vertical="top"/>
    </xf>
    <xf numFmtId="166" fontId="4" fillId="6" borderId="19" xfId="1" applyNumberFormat="1" applyFill="1" applyBorder="1" applyAlignment="1">
      <alignment horizontal="right"/>
    </xf>
    <xf numFmtId="0" fontId="4" fillId="6" borderId="19" xfId="1" applyFill="1" applyBorder="1" applyAlignment="1">
      <alignment horizontal="right"/>
    </xf>
    <xf numFmtId="0" fontId="4" fillId="6" borderId="20" xfId="1" applyFill="1" applyBorder="1"/>
    <xf numFmtId="0" fontId="13" fillId="6" borderId="18" xfId="1" applyFont="1" applyFill="1" applyBorder="1" applyAlignment="1">
      <alignment vertical="top"/>
    </xf>
    <xf numFmtId="0" fontId="13" fillId="6" borderId="19" xfId="1" applyFont="1" applyFill="1" applyBorder="1" applyAlignment="1">
      <alignment horizontal="right" vertical="top"/>
    </xf>
    <xf numFmtId="1" fontId="13" fillId="6" borderId="19" xfId="1" applyNumberFormat="1" applyFont="1" applyFill="1" applyBorder="1" applyAlignment="1">
      <alignment horizontal="right" vertical="top"/>
    </xf>
    <xf numFmtId="167" fontId="4" fillId="6" borderId="19" xfId="1" applyNumberFormat="1" applyFill="1" applyBorder="1" applyAlignment="1">
      <alignment horizontal="right"/>
    </xf>
    <xf numFmtId="0" fontId="15" fillId="7" borderId="21" xfId="1" applyFont="1" applyFill="1" applyBorder="1" applyAlignment="1">
      <alignment vertical="center"/>
    </xf>
    <xf numFmtId="0" fontId="15" fillId="7" borderId="22" xfId="1" applyFont="1" applyFill="1" applyBorder="1" applyAlignment="1">
      <alignment vertical="center"/>
    </xf>
    <xf numFmtId="0" fontId="15" fillId="7" borderId="22" xfId="1" applyFont="1" applyFill="1" applyBorder="1" applyAlignment="1">
      <alignment horizontal="right" vertical="center"/>
    </xf>
    <xf numFmtId="2" fontId="15" fillId="7" borderId="22" xfId="1" applyNumberFormat="1" applyFont="1" applyFill="1" applyBorder="1" applyAlignment="1">
      <alignment horizontal="right" vertical="center"/>
    </xf>
    <xf numFmtId="166" fontId="15" fillId="7" borderId="22" xfId="1" applyNumberFormat="1" applyFont="1" applyFill="1" applyBorder="1" applyAlignment="1">
      <alignment horizontal="right" vertical="center"/>
    </xf>
    <xf numFmtId="3" fontId="15" fillId="7" borderId="22" xfId="1" applyNumberFormat="1" applyFont="1" applyFill="1" applyBorder="1" applyAlignment="1">
      <alignment horizontal="right" vertical="center"/>
    </xf>
    <xf numFmtId="166" fontId="16" fillId="7" borderId="22" xfId="1" applyNumberFormat="1" applyFont="1" applyFill="1" applyBorder="1" applyAlignment="1">
      <alignment horizontal="right"/>
    </xf>
    <xf numFmtId="0" fontId="16" fillId="7" borderId="22" xfId="1" applyFont="1" applyFill="1" applyBorder="1" applyAlignment="1">
      <alignment horizontal="right"/>
    </xf>
    <xf numFmtId="0" fontId="16" fillId="7" borderId="23" xfId="1" applyFont="1" applyFill="1" applyBorder="1" applyAlignment="1">
      <alignment horizontal="right"/>
    </xf>
    <xf numFmtId="0" fontId="16" fillId="2" borderId="0" xfId="1" applyFont="1" applyFill="1"/>
    <xf numFmtId="2" fontId="5" fillId="2" borderId="0" xfId="1" applyNumberFormat="1" applyFont="1" applyFill="1" applyAlignment="1">
      <alignment horizontal="center" vertical="center"/>
    </xf>
    <xf numFmtId="0" fontId="15" fillId="2" borderId="1" xfId="1" applyFont="1" applyFill="1" applyBorder="1" applyAlignment="1">
      <alignment vertical="center"/>
    </xf>
    <xf numFmtId="0" fontId="5" fillId="2" borderId="2" xfId="1" applyFont="1" applyFill="1" applyBorder="1" applyAlignment="1">
      <alignment vertical="center"/>
    </xf>
    <xf numFmtId="3" fontId="5" fillId="2" borderId="2" xfId="1" applyNumberFormat="1" applyFont="1" applyFill="1" applyBorder="1" applyAlignment="1">
      <alignment horizontal="center" vertical="center"/>
    </xf>
    <xf numFmtId="0" fontId="4" fillId="2" borderId="2" xfId="1" applyFill="1" applyBorder="1"/>
    <xf numFmtId="0" fontId="4" fillId="2" borderId="2" xfId="1" applyFill="1" applyBorder="1" applyAlignment="1">
      <alignment horizontal="right"/>
    </xf>
    <xf numFmtId="0" fontId="4" fillId="2" borderId="3" xfId="1" applyFill="1" applyBorder="1"/>
    <xf numFmtId="0" fontId="13" fillId="2" borderId="18" xfId="1" quotePrefix="1" applyFont="1" applyFill="1" applyBorder="1" applyAlignment="1">
      <alignment horizontal="left" vertical="top"/>
    </xf>
    <xf numFmtId="0" fontId="13" fillId="2" borderId="19" xfId="1" applyFont="1" applyFill="1" applyBorder="1" applyAlignment="1">
      <alignment vertical="center"/>
    </xf>
    <xf numFmtId="9" fontId="13" fillId="2" borderId="24" xfId="3" applyFont="1" applyFill="1" applyBorder="1" applyAlignment="1">
      <alignment horizontal="center" vertical="top"/>
    </xf>
    <xf numFmtId="0" fontId="4" fillId="2" borderId="19" xfId="1" applyFill="1" applyBorder="1"/>
    <xf numFmtId="0" fontId="4" fillId="0" borderId="19" xfId="1" applyBorder="1"/>
    <xf numFmtId="0" fontId="4" fillId="0" borderId="19" xfId="1" applyBorder="1" applyAlignment="1">
      <alignment horizontal="right"/>
    </xf>
    <xf numFmtId="0" fontId="13" fillId="2" borderId="21" xfId="1" quotePrefix="1" applyFont="1" applyFill="1" applyBorder="1" applyAlignment="1">
      <alignment horizontal="left"/>
    </xf>
    <xf numFmtId="0" fontId="13" fillId="2" borderId="22" xfId="1" quotePrefix="1" applyFont="1" applyFill="1" applyBorder="1" applyAlignment="1">
      <alignment horizontal="left"/>
    </xf>
    <xf numFmtId="1" fontId="13" fillId="2" borderId="22" xfId="1" applyNumberFormat="1" applyFont="1" applyFill="1" applyBorder="1" applyAlignment="1">
      <alignment vertical="top"/>
    </xf>
    <xf numFmtId="9" fontId="13" fillId="2" borderId="22" xfId="3" applyFont="1" applyFill="1" applyBorder="1" applyAlignment="1">
      <alignment horizontal="right" vertical="top"/>
    </xf>
    <xf numFmtId="9" fontId="13" fillId="2" borderId="25" xfId="3" applyFont="1" applyFill="1" applyBorder="1" applyAlignment="1">
      <alignment horizontal="center" vertical="top"/>
    </xf>
    <xf numFmtId="0" fontId="14" fillId="2" borderId="22" xfId="1" applyFont="1" applyFill="1" applyBorder="1"/>
    <xf numFmtId="0" fontId="14" fillId="2" borderId="23" xfId="1" applyFont="1" applyFill="1" applyBorder="1"/>
    <xf numFmtId="0" fontId="17" fillId="2" borderId="0" xfId="1" applyFont="1" applyFill="1"/>
    <xf numFmtId="0" fontId="18" fillId="2" borderId="0" xfId="1" applyFont="1" applyFill="1"/>
    <xf numFmtId="0" fontId="11" fillId="2" borderId="0" xfId="1" applyFont="1" applyFill="1" applyAlignment="1">
      <alignment vertical="center"/>
    </xf>
    <xf numFmtId="43" fontId="5" fillId="2" borderId="0" xfId="1" applyNumberFormat="1" applyFont="1" applyFill="1" applyAlignment="1">
      <alignment vertical="center"/>
    </xf>
    <xf numFmtId="0" fontId="19" fillId="2" borderId="0" xfId="1" applyFont="1" applyFill="1"/>
    <xf numFmtId="165" fontId="19" fillId="2" borderId="0" xfId="1" applyNumberFormat="1" applyFont="1" applyFill="1"/>
    <xf numFmtId="0" fontId="1" fillId="2" borderId="0" xfId="1" applyFont="1" applyFill="1"/>
    <xf numFmtId="0" fontId="1" fillId="2" borderId="0" xfId="1" applyFont="1" applyFill="1" applyAlignment="1">
      <alignment wrapText="1"/>
    </xf>
    <xf numFmtId="1" fontId="6" fillId="3" borderId="2" xfId="1" applyNumberFormat="1" applyFont="1" applyFill="1" applyBorder="1" applyAlignment="1">
      <alignment horizontal="left" vertical="center"/>
    </xf>
    <xf numFmtId="165" fontId="6" fillId="3" borderId="2" xfId="1" applyNumberFormat="1" applyFont="1" applyFill="1" applyBorder="1" applyAlignment="1">
      <alignment horizontal="left" vertical="center"/>
    </xf>
    <xf numFmtId="165" fontId="6" fillId="3" borderId="3" xfId="1" applyNumberFormat="1" applyFont="1" applyFill="1" applyBorder="1" applyAlignment="1">
      <alignment horizontal="left" vertical="center"/>
    </xf>
    <xf numFmtId="165" fontId="7" fillId="3" borderId="5" xfId="1" applyNumberFormat="1" applyFont="1" applyFill="1" applyBorder="1" applyAlignment="1">
      <alignment horizontal="left" vertical="center"/>
    </xf>
    <xf numFmtId="0" fontId="19" fillId="2" borderId="0" xfId="1" applyFont="1" applyFill="1" applyAlignment="1">
      <alignment wrapText="1"/>
    </xf>
    <xf numFmtId="1" fontId="7" fillId="4" borderId="8" xfId="1" applyNumberFormat="1" applyFont="1" applyFill="1" applyBorder="1" applyAlignment="1">
      <alignment horizontal="left" vertical="center"/>
    </xf>
    <xf numFmtId="165" fontId="7" fillId="4" borderId="8" xfId="1" applyNumberFormat="1" applyFont="1" applyFill="1" applyBorder="1" applyAlignment="1">
      <alignment horizontal="left" vertical="center"/>
    </xf>
    <xf numFmtId="165" fontId="20" fillId="4" borderId="9" xfId="1" applyNumberFormat="1" applyFont="1" applyFill="1" applyBorder="1" applyAlignment="1">
      <alignment horizontal="left" vertical="center"/>
    </xf>
    <xf numFmtId="1" fontId="13" fillId="3" borderId="4" xfId="1" applyNumberFormat="1" applyFont="1" applyFill="1" applyBorder="1" applyAlignment="1">
      <alignment horizontal="left" vertical="center"/>
    </xf>
    <xf numFmtId="1" fontId="13" fillId="3" borderId="26" xfId="1" applyNumberFormat="1" applyFont="1" applyFill="1" applyBorder="1" applyAlignment="1">
      <alignment horizontal="left" vertical="center"/>
    </xf>
    <xf numFmtId="1" fontId="13" fillId="3" borderId="27" xfId="1" applyNumberFormat="1" applyFont="1" applyFill="1" applyBorder="1" applyAlignment="1">
      <alignment horizontal="left" vertical="center"/>
    </xf>
    <xf numFmtId="165" fontId="7" fillId="3" borderId="28" xfId="1" applyNumberFormat="1" applyFont="1" applyFill="1" applyBorder="1" applyAlignment="1">
      <alignment horizontal="left" vertical="center"/>
    </xf>
    <xf numFmtId="1" fontId="7" fillId="3" borderId="29" xfId="1" applyNumberFormat="1" applyFont="1" applyFill="1" applyBorder="1" applyAlignment="1">
      <alignment horizontal="left" vertical="center"/>
    </xf>
    <xf numFmtId="1" fontId="7" fillId="3" borderId="30" xfId="1" applyNumberFormat="1" applyFont="1" applyFill="1" applyBorder="1" applyAlignment="1">
      <alignment horizontal="left" vertical="center"/>
    </xf>
    <xf numFmtId="1" fontId="7" fillId="3" borderId="31" xfId="1" applyNumberFormat="1" applyFont="1" applyFill="1" applyBorder="1" applyAlignment="1">
      <alignment horizontal="left" vertical="center"/>
    </xf>
    <xf numFmtId="1" fontId="6" fillId="2" borderId="0" xfId="1" applyNumberFormat="1" applyFont="1" applyFill="1" applyAlignment="1">
      <alignment horizontal="left" vertical="center"/>
    </xf>
    <xf numFmtId="1" fontId="6" fillId="0" borderId="0" xfId="1" applyNumberFormat="1" applyFont="1" applyAlignment="1">
      <alignment horizontal="left" vertical="center"/>
    </xf>
    <xf numFmtId="3" fontId="12" fillId="5" borderId="32" xfId="1" applyNumberFormat="1" applyFont="1" applyFill="1" applyBorder="1" applyAlignment="1">
      <alignment horizontal="center" vertical="center" wrapText="1"/>
    </xf>
    <xf numFmtId="165" fontId="1" fillId="2" borderId="0" xfId="1" applyNumberFormat="1" applyFont="1" applyFill="1"/>
    <xf numFmtId="0" fontId="9" fillId="7" borderId="11" xfId="1" applyFont="1" applyFill="1" applyBorder="1"/>
    <xf numFmtId="0" fontId="9" fillId="7" borderId="11" xfId="1" applyFont="1" applyFill="1" applyBorder="1" applyAlignment="1">
      <alignment horizontal="right"/>
    </xf>
    <xf numFmtId="0" fontId="9" fillId="7" borderId="22" xfId="1" applyFont="1" applyFill="1" applyBorder="1" applyAlignment="1">
      <alignment horizontal="right"/>
    </xf>
    <xf numFmtId="165" fontId="9" fillId="7" borderId="22" xfId="1" applyNumberFormat="1" applyFont="1" applyFill="1" applyBorder="1" applyAlignment="1">
      <alignment horizontal="right"/>
    </xf>
    <xf numFmtId="165" fontId="9" fillId="7" borderId="23" xfId="1" applyNumberFormat="1" applyFont="1" applyFill="1" applyBorder="1" applyAlignment="1">
      <alignment horizontal="right"/>
    </xf>
    <xf numFmtId="0" fontId="3" fillId="2" borderId="0" xfId="1" applyFont="1" applyFill="1"/>
    <xf numFmtId="1" fontId="7" fillId="2" borderId="0" xfId="1" applyNumberFormat="1" applyFont="1" applyFill="1" applyAlignment="1">
      <alignment vertical="top"/>
    </xf>
    <xf numFmtId="1" fontId="7" fillId="2" borderId="0" xfId="1" applyNumberFormat="1" applyFont="1" applyFill="1" applyAlignment="1">
      <alignment horizontal="right" vertical="top"/>
    </xf>
    <xf numFmtId="1" fontId="13" fillId="2" borderId="0" xfId="1" applyNumberFormat="1" applyFont="1" applyFill="1" applyAlignment="1">
      <alignment horizontal="right" vertical="top"/>
    </xf>
    <xf numFmtId="165" fontId="13" fillId="2" borderId="0" xfId="1" applyNumberFormat="1" applyFont="1" applyFill="1" applyAlignment="1">
      <alignment horizontal="right" vertical="top"/>
    </xf>
    <xf numFmtId="0" fontId="13" fillId="2" borderId="0" xfId="1" applyFont="1" applyFill="1" applyAlignment="1">
      <alignment horizontal="right" vertical="top"/>
    </xf>
    <xf numFmtId="165" fontId="13" fillId="2" borderId="0" xfId="1" applyNumberFormat="1" applyFont="1" applyFill="1" applyAlignment="1">
      <alignment horizontal="right" vertical="top" wrapText="1"/>
    </xf>
    <xf numFmtId="0" fontId="10" fillId="7" borderId="11" xfId="1" applyFont="1" applyFill="1" applyBorder="1" applyAlignment="1">
      <alignment horizontal="right"/>
    </xf>
    <xf numFmtId="0" fontId="5" fillId="2" borderId="0" xfId="1" applyFont="1" applyFill="1"/>
    <xf numFmtId="165" fontId="5" fillId="2" borderId="0" xfId="1" applyNumberFormat="1" applyFont="1" applyFill="1" applyAlignment="1">
      <alignment horizontal="center"/>
    </xf>
    <xf numFmtId="0" fontId="22" fillId="2" borderId="0" xfId="1" applyFont="1" applyFill="1"/>
    <xf numFmtId="0" fontId="23" fillId="2" borderId="0" xfId="1" applyFont="1" applyFill="1"/>
    <xf numFmtId="165" fontId="23" fillId="2" borderId="0" xfId="1" applyNumberFormat="1" applyFont="1" applyFill="1" applyAlignment="1">
      <alignment horizontal="center"/>
    </xf>
    <xf numFmtId="0" fontId="24" fillId="2" borderId="0" xfId="1" applyFont="1" applyFill="1"/>
    <xf numFmtId="0" fontId="24" fillId="2" borderId="0" xfId="1" applyFont="1" applyFill="1" applyAlignment="1">
      <alignment wrapText="1"/>
    </xf>
    <xf numFmtId="0" fontId="13" fillId="0" borderId="0" xfId="4" applyFont="1" applyProtection="1">
      <protection locked="0"/>
    </xf>
    <xf numFmtId="170" fontId="13" fillId="0" borderId="0" xfId="5" applyNumberFormat="1" applyFont="1" applyAlignment="1" applyProtection="1">
      <alignment horizontal="right"/>
      <protection locked="0"/>
    </xf>
    <xf numFmtId="1" fontId="9" fillId="3" borderId="39" xfId="6" applyNumberFormat="1" applyFont="1" applyFill="1" applyBorder="1" applyAlignment="1" applyProtection="1">
      <alignment horizontal="left" vertical="center"/>
      <protection locked="0"/>
    </xf>
    <xf numFmtId="1" fontId="7" fillId="9" borderId="37" xfId="4" applyNumberFormat="1" applyFont="1" applyFill="1" applyBorder="1" applyAlignment="1" applyProtection="1">
      <alignment horizontal="center" vertical="center"/>
      <protection locked="0"/>
    </xf>
    <xf numFmtId="170" fontId="7" fillId="9" borderId="37" xfId="5" quotePrefix="1" applyNumberFormat="1" applyFont="1" applyFill="1" applyBorder="1" applyAlignment="1" applyProtection="1">
      <alignment horizontal="right" vertical="center" wrapText="1"/>
      <protection locked="0"/>
    </xf>
    <xf numFmtId="170" fontId="7" fillId="9" borderId="38" xfId="5" quotePrefix="1" applyNumberFormat="1" applyFont="1" applyFill="1" applyBorder="1" applyAlignment="1" applyProtection="1">
      <alignment horizontal="right" vertical="center" wrapText="1"/>
      <protection locked="0"/>
    </xf>
    <xf numFmtId="0" fontId="26" fillId="7" borderId="6" xfId="6" applyFont="1" applyFill="1" applyBorder="1" applyProtection="1">
      <protection locked="0"/>
    </xf>
    <xf numFmtId="0" fontId="26" fillId="7" borderId="8" xfId="6" applyFont="1" applyFill="1" applyBorder="1" applyProtection="1">
      <protection locked="0"/>
    </xf>
    <xf numFmtId="170" fontId="19" fillId="7" borderId="24" xfId="5" applyNumberFormat="1" applyFont="1" applyFill="1" applyBorder="1" applyAlignment="1" applyProtection="1">
      <alignment horizontal="right" wrapText="1"/>
      <protection locked="0"/>
    </xf>
    <xf numFmtId="170" fontId="19" fillId="7" borderId="20" xfId="5" applyNumberFormat="1" applyFont="1" applyFill="1" applyBorder="1" applyAlignment="1" applyProtection="1">
      <alignment horizontal="right" wrapText="1"/>
      <protection locked="0"/>
    </xf>
    <xf numFmtId="0" fontId="13" fillId="10" borderId="0" xfId="4" applyFont="1" applyFill="1" applyProtection="1">
      <protection locked="0"/>
    </xf>
    <xf numFmtId="1" fontId="19" fillId="9" borderId="4" xfId="4" applyNumberFormat="1" applyFont="1" applyFill="1" applyBorder="1" applyAlignment="1">
      <alignment horizontal="left" vertical="center"/>
    </xf>
    <xf numFmtId="1" fontId="26" fillId="9" borderId="0" xfId="4" applyNumberFormat="1" applyFont="1" applyFill="1" applyAlignment="1">
      <alignment horizontal="center" vertical="center"/>
    </xf>
    <xf numFmtId="170" fontId="19" fillId="9" borderId="40" xfId="5" quotePrefix="1" applyNumberFormat="1" applyFont="1" applyFill="1" applyBorder="1" applyAlignment="1" applyProtection="1">
      <alignment horizontal="right" vertical="center" wrapText="1"/>
    </xf>
    <xf numFmtId="170" fontId="19" fillId="9" borderId="41" xfId="5" quotePrefix="1" applyNumberFormat="1" applyFont="1" applyFill="1" applyBorder="1" applyAlignment="1" applyProtection="1">
      <alignment horizontal="right" vertical="center" wrapText="1"/>
    </xf>
    <xf numFmtId="0" fontId="7" fillId="0" borderId="0" xfId="4" applyFont="1" applyProtection="1">
      <protection locked="0"/>
    </xf>
    <xf numFmtId="0" fontId="19" fillId="9" borderId="4" xfId="6" applyFont="1" applyFill="1" applyBorder="1" applyProtection="1">
      <protection locked="0"/>
    </xf>
    <xf numFmtId="0" fontId="26" fillId="9" borderId="0" xfId="6" applyFont="1" applyFill="1" applyProtection="1">
      <protection locked="0"/>
    </xf>
    <xf numFmtId="170" fontId="19" fillId="9" borderId="40" xfId="5" applyNumberFormat="1" applyFont="1" applyFill="1" applyBorder="1" applyAlignment="1" applyProtection="1">
      <alignment horizontal="right" wrapText="1"/>
      <protection locked="0"/>
    </xf>
    <xf numFmtId="170" fontId="19" fillId="9" borderId="41" xfId="5" applyNumberFormat="1" applyFont="1" applyFill="1" applyBorder="1" applyAlignment="1" applyProtection="1">
      <alignment horizontal="right" wrapText="1"/>
      <protection locked="0"/>
    </xf>
    <xf numFmtId="170" fontId="19" fillId="9" borderId="42" xfId="5" applyNumberFormat="1" applyFont="1" applyFill="1" applyBorder="1" applyAlignment="1" applyProtection="1">
      <alignment horizontal="right" wrapText="1"/>
      <protection locked="0"/>
    </xf>
    <xf numFmtId="170" fontId="19" fillId="9" borderId="35" xfId="5" applyNumberFormat="1" applyFont="1" applyFill="1" applyBorder="1" applyAlignment="1" applyProtection="1">
      <alignment horizontal="right" wrapText="1"/>
      <protection locked="0"/>
    </xf>
    <xf numFmtId="0" fontId="26" fillId="9" borderId="11" xfId="6" applyFont="1" applyFill="1" applyBorder="1" applyProtection="1">
      <protection locked="0"/>
    </xf>
    <xf numFmtId="0" fontId="26" fillId="9" borderId="13" xfId="6" applyFont="1" applyFill="1" applyBorder="1" applyProtection="1">
      <protection locked="0"/>
    </xf>
    <xf numFmtId="170" fontId="26" fillId="9" borderId="23" xfId="5" applyNumberFormat="1" applyFont="1" applyFill="1" applyBorder="1" applyAlignment="1" applyProtection="1">
      <alignment horizontal="right" wrapText="1"/>
      <protection locked="0"/>
    </xf>
    <xf numFmtId="0" fontId="13" fillId="11" borderId="0" xfId="4" applyFont="1" applyFill="1" applyProtection="1">
      <protection locked="0"/>
    </xf>
    <xf numFmtId="1" fontId="7" fillId="0" borderId="0" xfId="4" applyNumberFormat="1" applyFont="1" applyAlignment="1" applyProtection="1">
      <alignment horizontal="center" vertical="center"/>
      <protection locked="0"/>
    </xf>
    <xf numFmtId="170" fontId="7" fillId="0" borderId="0" xfId="5" quotePrefix="1" applyNumberFormat="1" applyFont="1" applyBorder="1" applyAlignment="1" applyProtection="1">
      <alignment horizontal="right" vertical="center" wrapText="1"/>
      <protection locked="0"/>
    </xf>
    <xf numFmtId="3" fontId="12" fillId="5" borderId="1" xfId="1" applyNumberFormat="1" applyFont="1" applyFill="1" applyBorder="1" applyAlignment="1">
      <alignment horizontal="left" vertical="center" wrapText="1"/>
    </xf>
    <xf numFmtId="3" fontId="12" fillId="5" borderId="2" xfId="1" applyNumberFormat="1" applyFont="1" applyFill="1" applyBorder="1" applyAlignment="1">
      <alignment horizontal="center" vertical="center" wrapText="1"/>
    </xf>
    <xf numFmtId="3" fontId="12" fillId="5" borderId="16" xfId="1" applyNumberFormat="1" applyFont="1" applyFill="1" applyBorder="1" applyAlignment="1">
      <alignment horizontal="right" vertical="center" wrapText="1"/>
    </xf>
    <xf numFmtId="3" fontId="12" fillId="5" borderId="32" xfId="1" applyNumberFormat="1" applyFont="1" applyFill="1" applyBorder="1" applyAlignment="1">
      <alignment horizontal="right" vertical="center" wrapText="1"/>
    </xf>
    <xf numFmtId="171" fontId="13" fillId="0" borderId="0" xfId="5" quotePrefix="1" applyNumberFormat="1" applyFont="1" applyBorder="1" applyAlignment="1" applyProtection="1">
      <alignment horizontal="right" vertical="center" wrapText="1"/>
      <protection locked="0"/>
    </xf>
    <xf numFmtId="0" fontId="12" fillId="5" borderId="1" xfId="6" applyFont="1" applyFill="1" applyBorder="1" applyProtection="1">
      <protection locked="0"/>
    </xf>
    <xf numFmtId="0" fontId="12" fillId="5" borderId="43" xfId="6" applyFont="1" applyFill="1" applyBorder="1" applyProtection="1">
      <protection locked="0"/>
    </xf>
    <xf numFmtId="165" fontId="13" fillId="0" borderId="0" xfId="4" applyNumberFormat="1" applyFont="1" applyProtection="1">
      <protection locked="0"/>
    </xf>
    <xf numFmtId="9" fontId="13" fillId="0" borderId="0" xfId="4" applyNumberFormat="1" applyFont="1" applyProtection="1">
      <protection locked="0"/>
    </xf>
    <xf numFmtId="0" fontId="7" fillId="7" borderId="6" xfId="6" applyFont="1" applyFill="1" applyBorder="1" applyProtection="1">
      <protection locked="0"/>
    </xf>
    <xf numFmtId="0" fontId="7" fillId="7" borderId="7" xfId="6" applyFont="1" applyFill="1" applyBorder="1" applyProtection="1">
      <protection locked="0"/>
    </xf>
    <xf numFmtId="170" fontId="7" fillId="7" borderId="44" xfId="5" applyNumberFormat="1" applyFont="1" applyFill="1" applyBorder="1" applyAlignment="1" applyProtection="1">
      <alignment horizontal="right" vertical="center"/>
      <protection locked="0"/>
    </xf>
    <xf numFmtId="170" fontId="7" fillId="7" borderId="41" xfId="5" applyNumberFormat="1" applyFont="1" applyFill="1" applyBorder="1" applyAlignment="1" applyProtection="1">
      <alignment horizontal="right" vertical="center"/>
      <protection locked="0"/>
    </xf>
    <xf numFmtId="0" fontId="13" fillId="0" borderId="6" xfId="6" applyFont="1" applyBorder="1" applyProtection="1">
      <protection locked="0"/>
    </xf>
    <xf numFmtId="0" fontId="13" fillId="0" borderId="8" xfId="6" applyFont="1" applyBorder="1" applyProtection="1">
      <protection locked="0"/>
    </xf>
    <xf numFmtId="170" fontId="7" fillId="7" borderId="19" xfId="5" applyNumberFormat="1" applyFont="1" applyFill="1" applyBorder="1" applyAlignment="1" applyProtection="1">
      <alignment horizontal="right" vertical="center"/>
      <protection locked="0"/>
    </xf>
    <xf numFmtId="170" fontId="7" fillId="7" borderId="20" xfId="5" applyNumberFormat="1" applyFont="1" applyFill="1" applyBorder="1" applyAlignment="1" applyProtection="1">
      <alignment horizontal="right" vertical="center"/>
      <protection locked="0"/>
    </xf>
    <xf numFmtId="0" fontId="11" fillId="0" borderId="0" xfId="4" applyFont="1" applyProtection="1">
      <protection locked="0"/>
    </xf>
    <xf numFmtId="165" fontId="11" fillId="0" borderId="0" xfId="4" applyNumberFormat="1" applyFont="1" applyProtection="1">
      <protection locked="0"/>
    </xf>
    <xf numFmtId="170" fontId="13" fillId="0" borderId="8" xfId="5" applyNumberFormat="1" applyFont="1" applyBorder="1" applyAlignment="1" applyProtection="1">
      <alignment horizontal="right" vertical="center"/>
      <protection locked="0"/>
    </xf>
    <xf numFmtId="170" fontId="13" fillId="0" borderId="9" xfId="5" applyNumberFormat="1" applyFont="1" applyBorder="1" applyAlignment="1" applyProtection="1">
      <alignment horizontal="right" vertical="center"/>
      <protection locked="0"/>
    </xf>
    <xf numFmtId="0" fontId="7" fillId="7" borderId="11" xfId="6" applyFont="1" applyFill="1" applyBorder="1" applyProtection="1">
      <protection locked="0"/>
    </xf>
    <xf numFmtId="0" fontId="7" fillId="7" borderId="12" xfId="6" applyFont="1" applyFill="1" applyBorder="1" applyProtection="1">
      <protection locked="0"/>
    </xf>
    <xf numFmtId="170" fontId="7" fillId="7" borderId="22" xfId="5" applyNumberFormat="1" applyFont="1" applyFill="1" applyBorder="1" applyAlignment="1" applyProtection="1">
      <alignment horizontal="right" vertical="center"/>
      <protection locked="0"/>
    </xf>
    <xf numFmtId="170" fontId="7" fillId="7" borderId="23" xfId="5" applyNumberFormat="1" applyFont="1" applyFill="1" applyBorder="1" applyAlignment="1" applyProtection="1">
      <alignment horizontal="right" vertical="center"/>
      <protection locked="0"/>
    </xf>
    <xf numFmtId="0" fontId="27" fillId="0" borderId="0" xfId="4" applyFont="1" applyProtection="1">
      <protection locked="0"/>
    </xf>
    <xf numFmtId="0" fontId="12" fillId="2" borderId="0" xfId="6" applyFont="1" applyFill="1" applyProtection="1">
      <protection locked="0"/>
    </xf>
    <xf numFmtId="170" fontId="12" fillId="2" borderId="0" xfId="5" applyNumberFormat="1" applyFont="1" applyFill="1" applyBorder="1" applyAlignment="1" applyProtection="1">
      <alignment horizontal="right" vertical="center"/>
      <protection locked="0"/>
    </xf>
    <xf numFmtId="0" fontId="27" fillId="2" borderId="0" xfId="4" applyFont="1" applyFill="1" applyProtection="1">
      <protection locked="0"/>
    </xf>
    <xf numFmtId="165" fontId="27" fillId="2" borderId="0" xfId="4" applyNumberFormat="1" applyFont="1" applyFill="1" applyProtection="1">
      <protection locked="0"/>
    </xf>
    <xf numFmtId="0" fontId="27" fillId="5" borderId="2" xfId="4" applyFont="1" applyFill="1" applyBorder="1" applyProtection="1">
      <protection locked="0"/>
    </xf>
    <xf numFmtId="0" fontId="19" fillId="0" borderId="0" xfId="1" applyFont="1"/>
    <xf numFmtId="170" fontId="19" fillId="0" borderId="0" xfId="1" applyNumberFormat="1" applyFont="1"/>
    <xf numFmtId="171" fontId="13" fillId="0" borderId="0" xfId="5" applyNumberFormat="1" applyFont="1" applyFill="1" applyAlignment="1" applyProtection="1">
      <alignment horizontal="right"/>
      <protection locked="0"/>
    </xf>
    <xf numFmtId="0" fontId="28" fillId="2" borderId="0" xfId="1" applyFont="1" applyFill="1"/>
    <xf numFmtId="171" fontId="13" fillId="0" borderId="0" xfId="5" applyNumberFormat="1" applyFont="1" applyAlignment="1" applyProtection="1">
      <alignment horizontal="right"/>
      <protection locked="0"/>
    </xf>
    <xf numFmtId="0" fontId="29" fillId="2" borderId="0" xfId="1" applyFont="1" applyFill="1"/>
    <xf numFmtId="0" fontId="3" fillId="9" borderId="1" xfId="1" applyFont="1" applyFill="1" applyBorder="1"/>
    <xf numFmtId="0" fontId="26" fillId="9" borderId="2" xfId="1" applyFont="1" applyFill="1" applyBorder="1"/>
    <xf numFmtId="0" fontId="26" fillId="9" borderId="3" xfId="1" applyFont="1" applyFill="1" applyBorder="1"/>
    <xf numFmtId="0" fontId="19" fillId="9" borderId="4" xfId="1" applyFont="1" applyFill="1" applyBorder="1"/>
    <xf numFmtId="0" fontId="26" fillId="9" borderId="5" xfId="1" applyFont="1" applyFill="1" applyBorder="1"/>
    <xf numFmtId="0" fontId="11" fillId="2" borderId="0" xfId="1" applyFont="1" applyFill="1"/>
    <xf numFmtId="0" fontId="26" fillId="9" borderId="26" xfId="1" applyFont="1" applyFill="1" applyBorder="1"/>
    <xf numFmtId="0" fontId="19" fillId="9" borderId="29" xfId="1" applyFont="1" applyFill="1" applyBorder="1"/>
    <xf numFmtId="0" fontId="19" fillId="9" borderId="30" xfId="1" applyFont="1" applyFill="1" applyBorder="1"/>
    <xf numFmtId="0" fontId="26" fillId="9" borderId="30" xfId="1" applyFont="1" applyFill="1" applyBorder="1"/>
    <xf numFmtId="164" fontId="26" fillId="9" borderId="31" xfId="1" applyNumberFormat="1" applyFont="1" applyFill="1" applyBorder="1"/>
    <xf numFmtId="0" fontId="26" fillId="2" borderId="0" xfId="1" applyFont="1" applyFill="1"/>
    <xf numFmtId="3" fontId="12" fillId="5" borderId="15" xfId="1" applyNumberFormat="1" applyFont="1" applyFill="1" applyBorder="1" applyAlignment="1">
      <alignment horizontal="left" vertical="center" wrapText="1"/>
    </xf>
    <xf numFmtId="0" fontId="26" fillId="7" borderId="29" xfId="1" applyFont="1" applyFill="1" applyBorder="1"/>
    <xf numFmtId="0" fontId="26" fillId="7" borderId="30" xfId="1" applyFont="1" applyFill="1" applyBorder="1" applyAlignment="1">
      <alignment horizontal="right"/>
    </xf>
    <xf numFmtId="0" fontId="19" fillId="7" borderId="30" xfId="1" applyFont="1" applyFill="1" applyBorder="1" applyAlignment="1">
      <alignment horizontal="right"/>
    </xf>
    <xf numFmtId="164" fontId="19" fillId="7" borderId="30" xfId="2" applyNumberFormat="1" applyFont="1" applyFill="1" applyBorder="1" applyAlignment="1">
      <alignment horizontal="right"/>
    </xf>
    <xf numFmtId="9" fontId="19" fillId="7" borderId="30" xfId="1" applyNumberFormat="1" applyFont="1" applyFill="1" applyBorder="1" applyAlignment="1">
      <alignment horizontal="right"/>
    </xf>
    <xf numFmtId="164" fontId="26" fillId="7" borderId="30" xfId="2" applyNumberFormat="1" applyFont="1" applyFill="1" applyBorder="1" applyAlignment="1">
      <alignment horizontal="right"/>
    </xf>
    <xf numFmtId="0" fontId="19" fillId="2" borderId="0" xfId="1" applyFont="1" applyFill="1" applyAlignment="1">
      <alignment horizontal="right"/>
    </xf>
    <xf numFmtId="164" fontId="19" fillId="2" borderId="0" xfId="2" applyNumberFormat="1" applyFont="1" applyFill="1" applyBorder="1" applyAlignment="1">
      <alignment horizontal="right"/>
    </xf>
    <xf numFmtId="9" fontId="19" fillId="2" borderId="0" xfId="1" applyNumberFormat="1" applyFont="1" applyFill="1" applyAlignment="1">
      <alignment horizontal="right"/>
    </xf>
    <xf numFmtId="0" fontId="26" fillId="12" borderId="29" xfId="1" applyFont="1" applyFill="1" applyBorder="1"/>
    <xf numFmtId="0" fontId="26" fillId="12" borderId="30" xfId="1" applyFont="1" applyFill="1" applyBorder="1" applyAlignment="1">
      <alignment horizontal="right"/>
    </xf>
    <xf numFmtId="0" fontId="19" fillId="12" borderId="30" xfId="1" applyFont="1" applyFill="1" applyBorder="1" applyAlignment="1">
      <alignment horizontal="right"/>
    </xf>
    <xf numFmtId="164" fontId="19" fillId="12" borderId="30" xfId="2" applyNumberFormat="1" applyFont="1" applyFill="1" applyBorder="1" applyAlignment="1">
      <alignment horizontal="right"/>
    </xf>
    <xf numFmtId="9" fontId="19" fillId="12" borderId="30" xfId="1" applyNumberFormat="1" applyFont="1" applyFill="1" applyBorder="1" applyAlignment="1">
      <alignment horizontal="right"/>
    </xf>
    <xf numFmtId="0" fontId="26" fillId="2" borderId="0" xfId="1" applyFont="1" applyFill="1" applyAlignment="1">
      <alignment horizontal="right"/>
    </xf>
    <xf numFmtId="164" fontId="26" fillId="2" borderId="0" xfId="2" applyNumberFormat="1" applyFont="1" applyFill="1" applyBorder="1" applyAlignment="1">
      <alignment horizontal="right"/>
    </xf>
    <xf numFmtId="0" fontId="4" fillId="13" borderId="0" xfId="7" applyFill="1"/>
    <xf numFmtId="0" fontId="4" fillId="0" borderId="0" xfId="7"/>
    <xf numFmtId="0" fontId="30" fillId="0" borderId="0" xfId="7" applyFont="1"/>
    <xf numFmtId="0" fontId="4" fillId="0" borderId="0" xfId="7" applyAlignment="1">
      <alignment horizontal="right"/>
    </xf>
    <xf numFmtId="0" fontId="2" fillId="14" borderId="54" xfId="7" applyFont="1" applyFill="1" applyBorder="1" applyAlignment="1">
      <alignment horizontal="center" vertical="center" wrapText="1"/>
    </xf>
    <xf numFmtId="0" fontId="2" fillId="14" borderId="54" xfId="7" applyFont="1" applyFill="1" applyBorder="1" applyAlignment="1">
      <alignment horizontal="center" vertical="center"/>
    </xf>
    <xf numFmtId="0" fontId="16" fillId="0" borderId="0" xfId="7" applyFont="1"/>
    <xf numFmtId="0" fontId="32" fillId="14" borderId="4" xfId="7" applyFont="1" applyFill="1" applyBorder="1" applyAlignment="1">
      <alignment horizontal="center" vertical="center" wrapText="1"/>
    </xf>
    <xf numFmtId="0" fontId="32" fillId="14" borderId="55" xfId="7" applyFont="1" applyFill="1" applyBorder="1" applyAlignment="1">
      <alignment horizontal="center" vertical="center" wrapText="1"/>
    </xf>
    <xf numFmtId="0" fontId="3" fillId="13" borderId="2" xfId="7" applyFont="1" applyFill="1" applyBorder="1" applyAlignment="1">
      <alignment horizontal="center"/>
    </xf>
    <xf numFmtId="44" fontId="33" fillId="13" borderId="2" xfId="9" applyFont="1" applyFill="1" applyBorder="1" applyAlignment="1">
      <alignment horizontal="center" vertical="center"/>
    </xf>
    <xf numFmtId="0" fontId="3" fillId="13" borderId="54" xfId="7" applyFont="1" applyFill="1" applyBorder="1"/>
    <xf numFmtId="0" fontId="4" fillId="0" borderId="18" xfId="7" applyBorder="1" applyAlignment="1">
      <alignment horizontal="center" vertical="center"/>
    </xf>
    <xf numFmtId="0" fontId="4" fillId="0" borderId="19" xfId="7" applyBorder="1" applyAlignment="1">
      <alignment horizontal="center" vertical="center"/>
    </xf>
    <xf numFmtId="17" fontId="4" fillId="0" borderId="19" xfId="7" applyNumberFormat="1" applyBorder="1" applyAlignment="1">
      <alignment horizontal="center" vertical="center"/>
    </xf>
    <xf numFmtId="0" fontId="3" fillId="13" borderId="30" xfId="7" applyFont="1" applyFill="1" applyBorder="1" applyAlignment="1">
      <alignment horizontal="center"/>
    </xf>
    <xf numFmtId="0" fontId="33" fillId="13" borderId="30" xfId="7" applyFont="1" applyFill="1" applyBorder="1" applyAlignment="1">
      <alignment horizontal="center" vertical="center"/>
    </xf>
    <xf numFmtId="0" fontId="3" fillId="13" borderId="55" xfId="7" applyFont="1" applyFill="1" applyBorder="1"/>
    <xf numFmtId="0" fontId="4" fillId="0" borderId="21" xfId="7" applyBorder="1" applyAlignment="1">
      <alignment horizontal="center" vertical="center"/>
    </xf>
    <xf numFmtId="0" fontId="4" fillId="0" borderId="22" xfId="7" applyBorder="1" applyAlignment="1">
      <alignment horizontal="center" vertical="center"/>
    </xf>
    <xf numFmtId="17" fontId="4" fillId="0" borderId="22" xfId="7" applyNumberFormat="1" applyBorder="1" applyAlignment="1">
      <alignment horizontal="center" vertical="center"/>
    </xf>
    <xf numFmtId="44" fontId="34" fillId="13" borderId="2" xfId="9" applyFont="1" applyFill="1" applyBorder="1"/>
    <xf numFmtId="0" fontId="3" fillId="13" borderId="57" xfId="7" applyFont="1" applyFill="1" applyBorder="1"/>
    <xf numFmtId="44" fontId="34" fillId="13" borderId="30" xfId="9" applyFont="1" applyFill="1" applyBorder="1"/>
    <xf numFmtId="0" fontId="2" fillId="15" borderId="0" xfId="7" applyFont="1" applyFill="1" applyAlignment="1">
      <alignment horizontal="center"/>
    </xf>
    <xf numFmtId="44" fontId="35" fillId="15" borderId="0" xfId="9" applyFont="1" applyFill="1" applyBorder="1" applyAlignment="1">
      <alignment horizontal="center" vertical="center"/>
    </xf>
    <xf numFmtId="0" fontId="2" fillId="15" borderId="54" xfId="7" applyFont="1" applyFill="1" applyBorder="1"/>
    <xf numFmtId="0" fontId="2" fillId="15" borderId="56" xfId="7" applyFont="1" applyFill="1" applyBorder="1"/>
    <xf numFmtId="0" fontId="2" fillId="15" borderId="2" xfId="7" applyFont="1" applyFill="1" applyBorder="1" applyAlignment="1">
      <alignment horizontal="center"/>
    </xf>
    <xf numFmtId="44" fontId="35" fillId="15" borderId="2" xfId="9" applyFont="1" applyFill="1" applyBorder="1" applyAlignment="1">
      <alignment horizontal="center" vertical="center"/>
    </xf>
    <xf numFmtId="0" fontId="2" fillId="15" borderId="30" xfId="7" applyFont="1" applyFill="1" applyBorder="1" applyAlignment="1">
      <alignment horizontal="center"/>
    </xf>
    <xf numFmtId="44" fontId="35" fillId="15" borderId="30" xfId="9" applyFont="1" applyFill="1" applyBorder="1" applyAlignment="1">
      <alignment horizontal="center" vertical="center"/>
    </xf>
    <xf numFmtId="0" fontId="2" fillId="15" borderId="29" xfId="7" applyFont="1" applyFill="1" applyBorder="1"/>
    <xf numFmtId="0" fontId="9" fillId="13" borderId="2" xfId="7" applyFont="1" applyFill="1" applyBorder="1" applyAlignment="1">
      <alignment horizontal="center"/>
    </xf>
    <xf numFmtId="44" fontId="34" fillId="13" borderId="2" xfId="9" applyFont="1" applyFill="1" applyBorder="1" applyAlignment="1">
      <alignment horizontal="center" vertical="center"/>
    </xf>
    <xf numFmtId="0" fontId="9" fillId="13" borderId="54" xfId="7" applyFont="1" applyFill="1" applyBorder="1"/>
    <xf numFmtId="0" fontId="9" fillId="13" borderId="30" xfId="7" applyFont="1" applyFill="1" applyBorder="1" applyAlignment="1">
      <alignment horizontal="center"/>
    </xf>
    <xf numFmtId="0" fontId="34" fillId="13" borderId="30" xfId="7" applyFont="1" applyFill="1" applyBorder="1" applyAlignment="1">
      <alignment horizontal="center" vertical="center"/>
    </xf>
    <xf numFmtId="0" fontId="9" fillId="13" borderId="56" xfId="7" applyFont="1" applyFill="1" applyBorder="1"/>
    <xf numFmtId="44" fontId="34" fillId="13" borderId="30" xfId="9" applyFont="1" applyFill="1" applyBorder="1" applyAlignment="1">
      <alignment horizontal="center" vertical="center"/>
    </xf>
    <xf numFmtId="2" fontId="35" fillId="15" borderId="2" xfId="7" applyNumberFormat="1" applyFont="1" applyFill="1" applyBorder="1" applyAlignment="1">
      <alignment horizontal="center" vertical="center"/>
    </xf>
    <xf numFmtId="0" fontId="35" fillId="15" borderId="30" xfId="7" applyFont="1" applyFill="1" applyBorder="1" applyAlignment="1">
      <alignment horizontal="center" vertical="center"/>
    </xf>
    <xf numFmtId="0" fontId="9" fillId="13" borderId="0" xfId="7" applyFont="1" applyFill="1" applyAlignment="1">
      <alignment horizontal="center"/>
    </xf>
    <xf numFmtId="0" fontId="34" fillId="13" borderId="0" xfId="7" applyFont="1" applyFill="1" applyAlignment="1">
      <alignment horizontal="center" vertical="center"/>
    </xf>
    <xf numFmtId="0" fontId="37" fillId="0" borderId="0" xfId="7" applyFont="1"/>
    <xf numFmtId="172" fontId="3" fillId="0" borderId="0" xfId="7" applyNumberFormat="1" applyFont="1" applyAlignment="1">
      <alignment horizontal="right"/>
    </xf>
    <xf numFmtId="0" fontId="38" fillId="0" borderId="0" xfId="7" applyFont="1"/>
    <xf numFmtId="0" fontId="39" fillId="0" borderId="0" xfId="7" applyFont="1"/>
    <xf numFmtId="0" fontId="8" fillId="0" borderId="0" xfId="7" applyFont="1"/>
    <xf numFmtId="0" fontId="4" fillId="14" borderId="51" xfId="7" applyFill="1" applyBorder="1"/>
    <xf numFmtId="0" fontId="4" fillId="14" borderId="52" xfId="7" applyFill="1" applyBorder="1"/>
    <xf numFmtId="0" fontId="30" fillId="14" borderId="52" xfId="7" applyFont="1" applyFill="1" applyBorder="1"/>
    <xf numFmtId="0" fontId="32" fillId="14" borderId="1" xfId="7" applyFont="1" applyFill="1" applyBorder="1" applyAlignment="1">
      <alignment horizontal="center" vertical="center" wrapText="1"/>
    </xf>
    <xf numFmtId="0" fontId="32" fillId="14" borderId="54" xfId="7" applyFont="1" applyFill="1" applyBorder="1" applyAlignment="1">
      <alignment horizontal="center" vertical="center" wrapText="1"/>
    </xf>
    <xf numFmtId="0" fontId="10" fillId="0" borderId="3" xfId="7" applyFont="1" applyBorder="1" applyAlignment="1">
      <alignment horizontal="right"/>
    </xf>
    <xf numFmtId="175" fontId="10" fillId="0" borderId="5" xfId="7" applyNumberFormat="1" applyFont="1" applyBorder="1" applyAlignment="1">
      <alignment horizontal="right"/>
    </xf>
    <xf numFmtId="0" fontId="3" fillId="16" borderId="54" xfId="7" applyFont="1" applyFill="1" applyBorder="1"/>
    <xf numFmtId="0" fontId="3" fillId="16" borderId="55" xfId="7" applyFont="1" applyFill="1" applyBorder="1"/>
    <xf numFmtId="0" fontId="3" fillId="16" borderId="57" xfId="7" applyFont="1" applyFill="1" applyBorder="1"/>
    <xf numFmtId="0" fontId="3" fillId="16" borderId="56" xfId="7" applyFont="1" applyFill="1" applyBorder="1"/>
    <xf numFmtId="175" fontId="10" fillId="0" borderId="3" xfId="7" applyNumberFormat="1" applyFont="1" applyBorder="1" applyAlignment="1">
      <alignment horizontal="right"/>
    </xf>
    <xf numFmtId="175" fontId="10" fillId="6" borderId="3" xfId="7" applyNumberFormat="1" applyFont="1" applyFill="1" applyBorder="1" applyAlignment="1">
      <alignment horizontal="right"/>
    </xf>
    <xf numFmtId="175" fontId="4" fillId="0" borderId="0" xfId="7" applyNumberFormat="1"/>
    <xf numFmtId="44" fontId="4" fillId="0" borderId="0" xfId="7" applyNumberFormat="1"/>
    <xf numFmtId="175" fontId="10" fillId="2" borderId="5" xfId="7" applyNumberFormat="1" applyFont="1" applyFill="1" applyBorder="1" applyAlignment="1">
      <alignment horizontal="right"/>
    </xf>
    <xf numFmtId="0" fontId="14" fillId="0" borderId="0" xfId="7" applyFont="1"/>
    <xf numFmtId="0" fontId="10" fillId="2" borderId="0" xfId="6" applyFont="1" applyFill="1"/>
    <xf numFmtId="0" fontId="10" fillId="2" borderId="0" xfId="6" applyFont="1" applyFill="1" applyAlignment="1">
      <alignment horizontal="right"/>
    </xf>
    <xf numFmtId="1" fontId="9" fillId="2" borderId="0" xfId="6" applyNumberFormat="1" applyFont="1" applyFill="1" applyAlignment="1" applyProtection="1">
      <alignment horizontal="right" vertical="center" wrapText="1"/>
      <protection locked="0"/>
    </xf>
    <xf numFmtId="1" fontId="9" fillId="3" borderId="1" xfId="6" applyNumberFormat="1" applyFont="1" applyFill="1" applyBorder="1" applyAlignment="1">
      <alignment horizontal="left" vertical="center"/>
    </xf>
    <xf numFmtId="1" fontId="9" fillId="3" borderId="3" xfId="6" applyNumberFormat="1" applyFont="1" applyFill="1" applyBorder="1" applyAlignment="1">
      <alignment horizontal="right" vertical="center"/>
    </xf>
    <xf numFmtId="1" fontId="13" fillId="3" borderId="4" xfId="6" applyNumberFormat="1" applyFont="1" applyFill="1" applyBorder="1" applyAlignment="1">
      <alignment horizontal="left" vertical="center"/>
    </xf>
    <xf numFmtId="1" fontId="7" fillId="3" borderId="5" xfId="6" quotePrefix="1" applyNumberFormat="1" applyFont="1" applyFill="1" applyBorder="1" applyAlignment="1">
      <alignment horizontal="right" vertical="center"/>
    </xf>
    <xf numFmtId="1" fontId="7" fillId="2" borderId="0" xfId="6" applyNumberFormat="1" applyFont="1" applyFill="1" applyAlignment="1" applyProtection="1">
      <alignment horizontal="right" vertical="center" wrapText="1"/>
      <protection locked="0"/>
    </xf>
    <xf numFmtId="0" fontId="13" fillId="2" borderId="0" xfId="6" applyFont="1" applyFill="1" applyAlignment="1">
      <alignment horizontal="right"/>
    </xf>
    <xf numFmtId="0" fontId="13" fillId="2" borderId="0" xfId="6" applyFont="1" applyFill="1"/>
    <xf numFmtId="1" fontId="7" fillId="4" borderId="6" xfId="6" applyNumberFormat="1" applyFont="1" applyFill="1" applyBorder="1" applyAlignment="1">
      <alignment horizontal="left" vertical="center"/>
    </xf>
    <xf numFmtId="1" fontId="7" fillId="4" borderId="9" xfId="6" applyNumberFormat="1" applyFont="1" applyFill="1" applyBorder="1" applyAlignment="1">
      <alignment horizontal="right" vertical="center"/>
    </xf>
    <xf numFmtId="1" fontId="7" fillId="3" borderId="6" xfId="6" applyNumberFormat="1" applyFont="1" applyFill="1" applyBorder="1" applyAlignment="1">
      <alignment horizontal="left" vertical="center"/>
    </xf>
    <xf numFmtId="0" fontId="13" fillId="9" borderId="4" xfId="6" applyFont="1" applyFill="1" applyBorder="1"/>
    <xf numFmtId="0" fontId="13" fillId="9" borderId="5" xfId="6" applyFont="1" applyFill="1" applyBorder="1" applyAlignment="1">
      <alignment horizontal="right"/>
    </xf>
    <xf numFmtId="0" fontId="7" fillId="7" borderId="6" xfId="6" applyFont="1" applyFill="1" applyBorder="1"/>
    <xf numFmtId="0" fontId="7" fillId="7" borderId="9" xfId="6" applyFont="1" applyFill="1" applyBorder="1" applyAlignment="1">
      <alignment horizontal="right"/>
    </xf>
    <xf numFmtId="0" fontId="10" fillId="2" borderId="0" xfId="4" applyFont="1" applyFill="1" applyProtection="1">
      <protection locked="0"/>
    </xf>
    <xf numFmtId="1" fontId="13" fillId="3" borderId="4" xfId="6" applyNumberFormat="1" applyFont="1" applyFill="1" applyBorder="1" applyAlignment="1" applyProtection="1">
      <alignment horizontal="left" vertical="center"/>
      <protection locked="0"/>
    </xf>
    <xf numFmtId="164" fontId="7" fillId="2" borderId="0" xfId="10" applyNumberFormat="1" applyFont="1" applyFill="1" applyAlignment="1" applyProtection="1">
      <alignment horizontal="right" vertical="center"/>
      <protection locked="0"/>
    </xf>
    <xf numFmtId="165" fontId="7" fillId="2" borderId="0" xfId="6" applyNumberFormat="1" applyFont="1" applyFill="1" applyAlignment="1" applyProtection="1">
      <alignment horizontal="right" vertical="center"/>
      <protection locked="0"/>
    </xf>
    <xf numFmtId="177" fontId="7" fillId="2" borderId="0" xfId="11" applyNumberFormat="1" applyFont="1" applyFill="1" applyAlignment="1" applyProtection="1">
      <alignment horizontal="right" vertical="center"/>
      <protection locked="0"/>
    </xf>
    <xf numFmtId="0" fontId="13" fillId="2" borderId="0" xfId="4" applyFont="1" applyFill="1" applyProtection="1">
      <protection locked="0"/>
    </xf>
    <xf numFmtId="1" fontId="7" fillId="3" borderId="11" xfId="6" applyNumberFormat="1" applyFont="1" applyFill="1" applyBorder="1" applyAlignment="1" applyProtection="1">
      <alignment horizontal="left" vertical="center"/>
      <protection locked="0"/>
    </xf>
    <xf numFmtId="1" fontId="12" fillId="8" borderId="0" xfId="6" applyNumberFormat="1" applyFont="1" applyFill="1" applyAlignment="1" applyProtection="1">
      <alignment horizontal="left" vertical="center"/>
      <protection locked="0"/>
    </xf>
    <xf numFmtId="1" fontId="12" fillId="8" borderId="0" xfId="6" applyNumberFormat="1"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protection locked="0"/>
    </xf>
    <xf numFmtId="0" fontId="12" fillId="8" borderId="0" xfId="6" applyFont="1" applyFill="1" applyAlignment="1" applyProtection="1">
      <alignment horizontal="right" vertical="center"/>
      <protection locked="0"/>
    </xf>
    <xf numFmtId="165" fontId="12" fillId="8" borderId="0" xfId="6" applyNumberFormat="1" applyFont="1" applyFill="1" applyAlignment="1" applyProtection="1">
      <alignment horizontal="right" vertical="center" wrapText="1"/>
      <protection locked="0"/>
    </xf>
    <xf numFmtId="0" fontId="19" fillId="2" borderId="0" xfId="6" applyFont="1" applyFill="1" applyAlignment="1" applyProtection="1">
      <alignment horizontal="right"/>
      <protection locked="0"/>
    </xf>
    <xf numFmtId="0" fontId="19" fillId="2" borderId="0" xfId="6" applyFont="1" applyFill="1" applyProtection="1">
      <protection locked="0"/>
    </xf>
    <xf numFmtId="0" fontId="1" fillId="2" borderId="0" xfId="6" applyFont="1" applyFill="1" applyProtection="1">
      <protection locked="0"/>
    </xf>
    <xf numFmtId="3" fontId="12" fillId="5" borderId="36" xfId="7" applyNumberFormat="1" applyFont="1" applyFill="1" applyBorder="1" applyAlignment="1">
      <alignment horizontal="left" vertical="center" wrapText="1"/>
    </xf>
    <xf numFmtId="3" fontId="12" fillId="5" borderId="16" xfId="7" applyNumberFormat="1" applyFont="1" applyFill="1" applyBorder="1" applyAlignment="1">
      <alignment horizontal="right" vertical="center" wrapText="1"/>
    </xf>
    <xf numFmtId="3" fontId="12" fillId="5" borderId="32" xfId="7" applyNumberFormat="1" applyFont="1" applyFill="1" applyBorder="1" applyAlignment="1">
      <alignment horizontal="left" vertical="center" wrapText="1"/>
    </xf>
    <xf numFmtId="0" fontId="7" fillId="6" borderId="4" xfId="6" applyFont="1" applyFill="1" applyBorder="1" applyProtection="1">
      <protection locked="0"/>
    </xf>
    <xf numFmtId="0" fontId="7" fillId="6" borderId="0" xfId="6" applyFont="1" applyFill="1" applyAlignment="1" applyProtection="1">
      <alignment horizontal="right"/>
      <protection locked="0"/>
    </xf>
    <xf numFmtId="0" fontId="7" fillId="6" borderId="0" xfId="6" applyFont="1" applyFill="1" applyAlignment="1" applyProtection="1">
      <alignment horizontal="right" wrapText="1"/>
      <protection locked="0"/>
    </xf>
    <xf numFmtId="164" fontId="7" fillId="6" borderId="0" xfId="10" applyNumberFormat="1" applyFont="1" applyFill="1" applyBorder="1" applyAlignment="1" applyProtection="1">
      <alignment horizontal="right"/>
      <protection locked="0"/>
    </xf>
    <xf numFmtId="177" fontId="7" fillId="6" borderId="0" xfId="11" applyNumberFormat="1" applyFont="1" applyFill="1" applyBorder="1" applyAlignment="1" applyProtection="1">
      <alignment horizontal="right"/>
      <protection locked="0"/>
    </xf>
    <xf numFmtId="0" fontId="7" fillId="6" borderId="5" xfId="6" applyFont="1" applyFill="1" applyBorder="1" applyProtection="1">
      <protection locked="0"/>
    </xf>
    <xf numFmtId="0" fontId="13" fillId="2" borderId="6" xfId="6" applyFont="1" applyFill="1" applyBorder="1" applyProtection="1">
      <protection locked="0"/>
    </xf>
    <xf numFmtId="0" fontId="13" fillId="2" borderId="8" xfId="6" applyFont="1" applyFill="1" applyBorder="1" applyAlignment="1" applyProtection="1">
      <alignment horizontal="right"/>
      <protection locked="0"/>
    </xf>
    <xf numFmtId="0" fontId="13" fillId="2" borderId="8" xfId="6" applyFont="1" applyFill="1" applyBorder="1" applyAlignment="1" applyProtection="1">
      <alignment horizontal="right" wrapText="1"/>
      <protection locked="0"/>
    </xf>
    <xf numFmtId="9" fontId="13" fillId="2" borderId="8" xfId="6" applyNumberFormat="1" applyFont="1" applyFill="1" applyBorder="1" applyAlignment="1" applyProtection="1">
      <alignment horizontal="right"/>
      <protection locked="0"/>
    </xf>
    <xf numFmtId="164" fontId="13" fillId="2" borderId="8" xfId="10" applyNumberFormat="1" applyFont="1" applyFill="1" applyBorder="1" applyAlignment="1" applyProtection="1">
      <alignment horizontal="right"/>
      <protection locked="0"/>
    </xf>
    <xf numFmtId="9" fontId="13" fillId="2" borderId="8" xfId="11" applyFont="1" applyFill="1" applyBorder="1" applyAlignment="1" applyProtection="1">
      <alignment horizontal="right"/>
      <protection locked="0"/>
    </xf>
    <xf numFmtId="0" fontId="13" fillId="2" borderId="9" xfId="6" applyFont="1" applyFill="1" applyBorder="1" applyProtection="1">
      <protection locked="0"/>
    </xf>
    <xf numFmtId="0" fontId="13" fillId="2" borderId="47" xfId="4" applyFont="1" applyFill="1" applyBorder="1" applyProtection="1">
      <protection locked="0"/>
    </xf>
    <xf numFmtId="0" fontId="13" fillId="2" borderId="48" xfId="4" applyFont="1" applyFill="1" applyBorder="1" applyAlignment="1" applyProtection="1">
      <alignment horizontal="right"/>
      <protection locked="0"/>
    </xf>
    <xf numFmtId="0" fontId="13" fillId="2" borderId="48" xfId="6" applyFont="1" applyFill="1" applyBorder="1" applyAlignment="1" applyProtection="1">
      <alignment horizontal="right" wrapText="1"/>
      <protection locked="0"/>
    </xf>
    <xf numFmtId="9" fontId="13" fillId="2" borderId="48" xfId="4" applyNumberFormat="1" applyFont="1" applyFill="1" applyBorder="1" applyAlignment="1" applyProtection="1">
      <alignment horizontal="right"/>
      <protection locked="0"/>
    </xf>
    <xf numFmtId="0" fontId="13" fillId="2" borderId="49" xfId="4" applyFont="1" applyFill="1" applyBorder="1" applyProtection="1">
      <protection locked="0"/>
    </xf>
    <xf numFmtId="0" fontId="13" fillId="0" borderId="8" xfId="6" applyFont="1" applyBorder="1" applyAlignment="1" applyProtection="1">
      <alignment horizontal="right"/>
      <protection locked="0"/>
    </xf>
    <xf numFmtId="0" fontId="13" fillId="2" borderId="47" xfId="6" applyFont="1" applyFill="1" applyBorder="1" applyProtection="1">
      <protection locked="0"/>
    </xf>
    <xf numFmtId="0" fontId="13" fillId="2" borderId="48" xfId="6" applyFont="1" applyFill="1" applyBorder="1" applyAlignment="1" applyProtection="1">
      <alignment horizontal="right"/>
      <protection locked="0"/>
    </xf>
    <xf numFmtId="9" fontId="13" fillId="2" borderId="48" xfId="6" applyNumberFormat="1" applyFont="1" applyFill="1" applyBorder="1" applyAlignment="1" applyProtection="1">
      <alignment horizontal="right"/>
      <protection locked="0"/>
    </xf>
    <xf numFmtId="0" fontId="13" fillId="2" borderId="49" xfId="6" applyFont="1" applyFill="1" applyBorder="1" applyProtection="1">
      <protection locked="0"/>
    </xf>
    <xf numFmtId="0" fontId="7" fillId="7" borderId="13" xfId="6" applyFont="1" applyFill="1" applyBorder="1" applyAlignment="1" applyProtection="1">
      <alignment horizontal="right"/>
      <protection locked="0"/>
    </xf>
    <xf numFmtId="0" fontId="7" fillId="7" borderId="13" xfId="6" applyFont="1" applyFill="1" applyBorder="1" applyAlignment="1" applyProtection="1">
      <alignment horizontal="right" wrapText="1"/>
      <protection locked="0"/>
    </xf>
    <xf numFmtId="164" fontId="7" fillId="7" borderId="13" xfId="10" applyNumberFormat="1" applyFont="1" applyFill="1" applyBorder="1" applyAlignment="1" applyProtection="1">
      <alignment horizontal="right"/>
      <protection locked="0"/>
    </xf>
    <xf numFmtId="165" fontId="7" fillId="7" borderId="13" xfId="6" applyNumberFormat="1" applyFont="1" applyFill="1" applyBorder="1" applyAlignment="1" applyProtection="1">
      <alignment horizontal="right"/>
      <protection locked="0"/>
    </xf>
    <xf numFmtId="9" fontId="7" fillId="7" borderId="13" xfId="11" applyFont="1" applyFill="1" applyBorder="1" applyAlignment="1" applyProtection="1">
      <alignment horizontal="right"/>
      <protection locked="0"/>
    </xf>
    <xf numFmtId="165" fontId="7" fillId="7" borderId="14" xfId="6" applyNumberFormat="1" applyFont="1" applyFill="1" applyBorder="1" applyProtection="1">
      <protection locked="0"/>
    </xf>
    <xf numFmtId="0" fontId="7" fillId="2" borderId="1" xfId="6" applyFont="1" applyFill="1" applyBorder="1" applyProtection="1">
      <protection locked="0"/>
    </xf>
    <xf numFmtId="0" fontId="7" fillId="2" borderId="2" xfId="6" applyFont="1" applyFill="1" applyBorder="1" applyAlignment="1" applyProtection="1">
      <alignment horizontal="right"/>
      <protection locked="0"/>
    </xf>
    <xf numFmtId="0" fontId="7" fillId="2" borderId="2" xfId="6" applyFont="1" applyFill="1" applyBorder="1" applyAlignment="1" applyProtection="1">
      <alignment horizontal="right" wrapText="1"/>
      <protection locked="0"/>
    </xf>
    <xf numFmtId="164" fontId="7" fillId="2" borderId="2" xfId="10" applyNumberFormat="1" applyFont="1" applyFill="1" applyBorder="1" applyAlignment="1" applyProtection="1">
      <alignment horizontal="right"/>
      <protection locked="0"/>
    </xf>
    <xf numFmtId="165" fontId="7" fillId="2" borderId="2" xfId="6" applyNumberFormat="1" applyFont="1" applyFill="1" applyBorder="1" applyAlignment="1" applyProtection="1">
      <alignment horizontal="right"/>
      <protection locked="0"/>
    </xf>
    <xf numFmtId="9" fontId="7" fillId="2" borderId="2" xfId="11" applyFont="1" applyFill="1" applyBorder="1" applyAlignment="1" applyProtection="1">
      <alignment horizontal="right"/>
      <protection locked="0"/>
    </xf>
    <xf numFmtId="165" fontId="7" fillId="2" borderId="3" xfId="6" applyNumberFormat="1" applyFont="1" applyFill="1" applyBorder="1" applyProtection="1">
      <protection locked="0"/>
    </xf>
    <xf numFmtId="9" fontId="7" fillId="6" borderId="0" xfId="11" applyFont="1" applyFill="1" applyBorder="1" applyAlignment="1" applyProtection="1">
      <alignment horizontal="right"/>
      <protection locked="0"/>
    </xf>
    <xf numFmtId="9" fontId="13" fillId="0" borderId="8" xfId="11" applyFont="1" applyFill="1" applyBorder="1" applyAlignment="1" applyProtection="1">
      <alignment horizontal="right"/>
      <protection locked="0"/>
    </xf>
    <xf numFmtId="0" fontId="7" fillId="7" borderId="29" xfId="6" applyFont="1" applyFill="1" applyBorder="1" applyProtection="1">
      <protection locked="0"/>
    </xf>
    <xf numFmtId="0" fontId="7" fillId="7" borderId="30" xfId="6" applyFont="1" applyFill="1" applyBorder="1" applyAlignment="1" applyProtection="1">
      <alignment horizontal="right"/>
      <protection locked="0"/>
    </xf>
    <xf numFmtId="0" fontId="7" fillId="7" borderId="30" xfId="6" applyFont="1" applyFill="1" applyBorder="1" applyAlignment="1" applyProtection="1">
      <alignment horizontal="right" wrapText="1"/>
      <protection locked="0"/>
    </xf>
    <xf numFmtId="164" fontId="7" fillId="7" borderId="30" xfId="10" applyNumberFormat="1" applyFont="1" applyFill="1" applyBorder="1" applyAlignment="1" applyProtection="1">
      <alignment horizontal="right"/>
      <protection locked="0"/>
    </xf>
    <xf numFmtId="177" fontId="7" fillId="7" borderId="30" xfId="11" applyNumberFormat="1" applyFont="1" applyFill="1" applyBorder="1" applyAlignment="1" applyProtection="1">
      <alignment horizontal="right"/>
      <protection locked="0"/>
    </xf>
    <xf numFmtId="0" fontId="7" fillId="7" borderId="31" xfId="6" applyFont="1" applyFill="1" applyBorder="1" applyProtection="1">
      <protection locked="0"/>
    </xf>
    <xf numFmtId="0" fontId="7" fillId="12" borderId="51" xfId="6" applyFont="1" applyFill="1" applyBorder="1" applyProtection="1">
      <protection locked="0"/>
    </xf>
    <xf numFmtId="0" fontId="7" fillId="12" borderId="52" xfId="6" applyFont="1" applyFill="1" applyBorder="1" applyAlignment="1" applyProtection="1">
      <alignment horizontal="right"/>
      <protection locked="0"/>
    </xf>
    <xf numFmtId="0" fontId="7" fillId="12" borderId="52" xfId="6" applyFont="1" applyFill="1" applyBorder="1" applyAlignment="1" applyProtection="1">
      <alignment horizontal="right" wrapText="1"/>
      <protection locked="0"/>
    </xf>
    <xf numFmtId="164" fontId="7" fillId="12" borderId="52" xfId="10" applyNumberFormat="1" applyFont="1" applyFill="1" applyBorder="1" applyAlignment="1" applyProtection="1">
      <alignment horizontal="right"/>
      <protection locked="0"/>
    </xf>
    <xf numFmtId="177" fontId="7" fillId="12" borderId="52" xfId="11" applyNumberFormat="1" applyFont="1" applyFill="1" applyBorder="1" applyAlignment="1" applyProtection="1">
      <alignment horizontal="right"/>
      <protection locked="0"/>
    </xf>
    <xf numFmtId="0" fontId="7" fillId="12" borderId="53" xfId="6" applyFont="1" applyFill="1" applyBorder="1" applyProtection="1">
      <protection locked="0"/>
    </xf>
    <xf numFmtId="0" fontId="7" fillId="2" borderId="0" xfId="6" applyFont="1" applyFill="1" applyProtection="1">
      <protection locked="0"/>
    </xf>
    <xf numFmtId="0" fontId="7" fillId="2" borderId="0" xfId="6" applyFont="1" applyFill="1" applyAlignment="1" applyProtection="1">
      <alignment horizontal="right"/>
      <protection locked="0"/>
    </xf>
    <xf numFmtId="0" fontId="7" fillId="2" borderId="0" xfId="6" applyFont="1" applyFill="1" applyAlignment="1" applyProtection="1">
      <alignment horizontal="right" wrapText="1"/>
      <protection locked="0"/>
    </xf>
    <xf numFmtId="164" fontId="7" fillId="2" borderId="0" xfId="10" applyNumberFormat="1" applyFont="1" applyFill="1" applyBorder="1" applyAlignment="1" applyProtection="1">
      <alignment horizontal="right"/>
      <protection locked="0"/>
    </xf>
    <xf numFmtId="177" fontId="7" fillId="2" borderId="0" xfId="11" applyNumberFormat="1" applyFont="1" applyFill="1" applyBorder="1" applyAlignment="1" applyProtection="1">
      <alignment horizontal="right"/>
      <protection locked="0"/>
    </xf>
    <xf numFmtId="0" fontId="7" fillId="6" borderId="1" xfId="6" applyFont="1" applyFill="1" applyBorder="1" applyProtection="1">
      <protection locked="0"/>
    </xf>
    <xf numFmtId="0" fontId="7" fillId="6" borderId="2" xfId="6" applyFont="1" applyFill="1" applyBorder="1" applyAlignment="1" applyProtection="1">
      <alignment horizontal="right"/>
      <protection locked="0"/>
    </xf>
    <xf numFmtId="0" fontId="7" fillId="6" borderId="2" xfId="6" applyFont="1" applyFill="1" applyBorder="1" applyAlignment="1" applyProtection="1">
      <alignment horizontal="right" wrapText="1"/>
      <protection locked="0"/>
    </xf>
    <xf numFmtId="164" fontId="7" fillId="6" borderId="2" xfId="10" applyNumberFormat="1" applyFont="1" applyFill="1" applyBorder="1" applyAlignment="1" applyProtection="1">
      <alignment horizontal="right"/>
      <protection locked="0"/>
    </xf>
    <xf numFmtId="177" fontId="7" fillId="6" borderId="2" xfId="11" applyNumberFormat="1" applyFont="1" applyFill="1" applyBorder="1" applyAlignment="1" applyProtection="1">
      <alignment horizontal="right"/>
      <protection locked="0"/>
    </xf>
    <xf numFmtId="0" fontId="7" fillId="6" borderId="3" xfId="6" applyFont="1" applyFill="1" applyBorder="1" applyProtection="1">
      <protection locked="0"/>
    </xf>
    <xf numFmtId="0" fontId="13" fillId="0" borderId="9" xfId="6" applyFont="1" applyBorder="1" applyProtection="1">
      <protection locked="0"/>
    </xf>
    <xf numFmtId="164" fontId="13" fillId="2" borderId="48" xfId="10" applyNumberFormat="1" applyFont="1" applyFill="1" applyBorder="1" applyAlignment="1" applyProtection="1">
      <alignment horizontal="right" wrapText="1"/>
      <protection locked="0"/>
    </xf>
    <xf numFmtId="177" fontId="13" fillId="2" borderId="48" xfId="11" applyNumberFormat="1" applyFont="1" applyFill="1" applyBorder="1" applyAlignment="1" applyProtection="1">
      <alignment horizontal="right" wrapText="1"/>
      <protection locked="0"/>
    </xf>
    <xf numFmtId="0" fontId="13" fillId="2" borderId="49" xfId="6" applyFont="1" applyFill="1" applyBorder="1" applyAlignment="1" applyProtection="1">
      <alignment wrapText="1"/>
      <protection locked="0"/>
    </xf>
    <xf numFmtId="0" fontId="13" fillId="2" borderId="11" xfId="6" applyFont="1" applyFill="1" applyBorder="1" applyProtection="1">
      <protection locked="0"/>
    </xf>
    <xf numFmtId="0" fontId="13" fillId="2" borderId="13" xfId="6" applyFont="1" applyFill="1" applyBorder="1" applyAlignment="1" applyProtection="1">
      <alignment horizontal="right"/>
      <protection locked="0"/>
    </xf>
    <xf numFmtId="0" fontId="13" fillId="2" borderId="13" xfId="6" applyFont="1" applyFill="1" applyBorder="1" applyAlignment="1" applyProtection="1">
      <alignment horizontal="right" wrapText="1"/>
      <protection locked="0"/>
    </xf>
    <xf numFmtId="9" fontId="13" fillId="2" borderId="13" xfId="6" applyNumberFormat="1" applyFont="1" applyFill="1" applyBorder="1" applyAlignment="1" applyProtection="1">
      <alignment horizontal="right"/>
      <protection locked="0"/>
    </xf>
    <xf numFmtId="164" fontId="13" fillId="2" borderId="13" xfId="10" applyNumberFormat="1" applyFont="1" applyFill="1" applyBorder="1" applyAlignment="1" applyProtection="1">
      <alignment horizontal="right" wrapText="1"/>
      <protection locked="0"/>
    </xf>
    <xf numFmtId="177" fontId="13" fillId="2" borderId="13" xfId="11" applyNumberFormat="1" applyFont="1" applyFill="1" applyBorder="1" applyAlignment="1" applyProtection="1">
      <alignment horizontal="right" wrapText="1"/>
      <protection locked="0"/>
    </xf>
    <xf numFmtId="0" fontId="13" fillId="2" borderId="14" xfId="6" applyFont="1" applyFill="1" applyBorder="1" applyAlignment="1" applyProtection="1">
      <alignment wrapText="1"/>
      <protection locked="0"/>
    </xf>
    <xf numFmtId="0" fontId="13" fillId="2" borderId="0" xfId="4" applyFont="1" applyFill="1" applyAlignment="1" applyProtection="1">
      <alignment horizontal="right"/>
      <protection locked="0"/>
    </xf>
    <xf numFmtId="0" fontId="13" fillId="2" borderId="0" xfId="4" applyFont="1" applyFill="1" applyAlignment="1" applyProtection="1">
      <alignment horizontal="right" wrapText="1"/>
      <protection locked="0"/>
    </xf>
    <xf numFmtId="164" fontId="13" fillId="2" borderId="0" xfId="10" applyNumberFormat="1" applyFont="1" applyFill="1" applyBorder="1" applyAlignment="1" applyProtection="1">
      <alignment horizontal="right"/>
      <protection locked="0"/>
    </xf>
    <xf numFmtId="177" fontId="13" fillId="2" borderId="0" xfId="11" applyNumberFormat="1" applyFont="1" applyFill="1" applyBorder="1" applyAlignment="1" applyProtection="1">
      <alignment horizontal="right"/>
      <protection locked="0"/>
    </xf>
    <xf numFmtId="0" fontId="40" fillId="6" borderId="2" xfId="6" applyFont="1" applyFill="1" applyBorder="1" applyAlignment="1" applyProtection="1">
      <alignment horizontal="left"/>
      <protection locked="0"/>
    </xf>
    <xf numFmtId="164" fontId="13" fillId="6" borderId="2" xfId="10" applyNumberFormat="1" applyFont="1" applyFill="1" applyBorder="1" applyAlignment="1" applyProtection="1">
      <alignment horizontal="right"/>
      <protection locked="0"/>
    </xf>
    <xf numFmtId="0" fontId="13" fillId="2" borderId="6" xfId="4" applyFont="1" applyFill="1" applyBorder="1" applyProtection="1">
      <protection locked="0"/>
    </xf>
    <xf numFmtId="9" fontId="13" fillId="2" borderId="8" xfId="4" applyNumberFormat="1" applyFont="1" applyFill="1" applyBorder="1" applyAlignment="1" applyProtection="1">
      <alignment horizontal="right"/>
      <protection locked="0"/>
    </xf>
    <xf numFmtId="0" fontId="13" fillId="2" borderId="8" xfId="4" applyFont="1" applyFill="1" applyBorder="1" applyAlignment="1" applyProtection="1">
      <alignment horizontal="right"/>
      <protection locked="0"/>
    </xf>
    <xf numFmtId="0" fontId="13" fillId="2" borderId="9" xfId="4" applyFont="1" applyFill="1" applyBorder="1" applyProtection="1">
      <protection locked="0"/>
    </xf>
    <xf numFmtId="0" fontId="10" fillId="2" borderId="0" xfId="4" applyFont="1" applyFill="1" applyAlignment="1" applyProtection="1">
      <alignment vertical="top"/>
      <protection locked="0"/>
    </xf>
    <xf numFmtId="177" fontId="7" fillId="7" borderId="13" xfId="11" applyNumberFormat="1" applyFont="1" applyFill="1" applyBorder="1" applyAlignment="1" applyProtection="1">
      <alignment horizontal="right"/>
      <protection locked="0"/>
    </xf>
    <xf numFmtId="0" fontId="7" fillId="7" borderId="14" xfId="6" applyFont="1" applyFill="1" applyBorder="1" applyProtection="1">
      <protection locked="0"/>
    </xf>
    <xf numFmtId="0" fontId="13" fillId="2" borderId="0" xfId="6" applyFont="1" applyFill="1" applyAlignment="1" applyProtection="1">
      <alignment horizontal="right" wrapText="1"/>
      <protection locked="0"/>
    </xf>
    <xf numFmtId="9" fontId="13" fillId="2" borderId="0" xfId="4" applyNumberFormat="1" applyFont="1" applyFill="1" applyAlignment="1" applyProtection="1">
      <alignment horizontal="right"/>
      <protection locked="0"/>
    </xf>
    <xf numFmtId="0" fontId="7" fillId="6" borderId="36" xfId="6" applyFont="1" applyFill="1" applyBorder="1" applyProtection="1">
      <protection locked="0"/>
    </xf>
    <xf numFmtId="0" fontId="7" fillId="6" borderId="50" xfId="6" applyFont="1" applyFill="1" applyBorder="1" applyAlignment="1" applyProtection="1">
      <alignment horizontal="right"/>
      <protection locked="0"/>
    </xf>
    <xf numFmtId="0" fontId="7" fillId="6" borderId="50" xfId="6" applyFont="1" applyFill="1" applyBorder="1" applyAlignment="1" applyProtection="1">
      <alignment horizontal="right" wrapText="1"/>
      <protection locked="0"/>
    </xf>
    <xf numFmtId="164" fontId="7" fillId="6" borderId="50" xfId="10" applyNumberFormat="1" applyFont="1" applyFill="1" applyBorder="1" applyAlignment="1" applyProtection="1">
      <alignment horizontal="right"/>
      <protection locked="0"/>
    </xf>
    <xf numFmtId="177" fontId="7" fillId="6" borderId="50" xfId="11" applyNumberFormat="1" applyFont="1" applyFill="1" applyBorder="1" applyAlignment="1" applyProtection="1">
      <alignment horizontal="right"/>
      <protection locked="0"/>
    </xf>
    <xf numFmtId="0" fontId="7" fillId="6" borderId="17" xfId="6" applyFont="1" applyFill="1" applyBorder="1" applyProtection="1">
      <protection locked="0"/>
    </xf>
    <xf numFmtId="164" fontId="13" fillId="2" borderId="0" xfId="10" applyNumberFormat="1" applyFont="1" applyFill="1" applyAlignment="1" applyProtection="1">
      <alignment horizontal="right"/>
      <protection locked="0"/>
    </xf>
    <xf numFmtId="177" fontId="13" fillId="2" borderId="0" xfId="11" applyNumberFormat="1" applyFont="1" applyFill="1" applyAlignment="1" applyProtection="1">
      <alignment horizontal="right"/>
      <protection locked="0"/>
    </xf>
    <xf numFmtId="0" fontId="1" fillId="2" borderId="0" xfId="7" applyFont="1" applyFill="1" applyProtection="1">
      <protection locked="0"/>
    </xf>
    <xf numFmtId="0" fontId="41" fillId="2" borderId="0" xfId="7" applyFont="1" applyFill="1" applyProtection="1">
      <protection locked="0"/>
    </xf>
    <xf numFmtId="0" fontId="19" fillId="2" borderId="0" xfId="7" applyFont="1" applyFill="1" applyAlignment="1" applyProtection="1">
      <alignment horizontal="right"/>
      <protection locked="0"/>
    </xf>
    <xf numFmtId="0" fontId="42" fillId="2" borderId="0" xfId="7" applyFont="1" applyFill="1" applyProtection="1">
      <protection locked="0"/>
    </xf>
    <xf numFmtId="0" fontId="42" fillId="2" borderId="0" xfId="7" applyFont="1" applyFill="1" applyAlignment="1" applyProtection="1">
      <alignment horizontal="right"/>
      <protection locked="0"/>
    </xf>
    <xf numFmtId="0" fontId="43" fillId="2" borderId="0" xfId="4" applyFont="1" applyFill="1" applyProtection="1">
      <protection locked="0"/>
    </xf>
    <xf numFmtId="0" fontId="19" fillId="2" borderId="0" xfId="7" applyFont="1" applyFill="1" applyProtection="1">
      <protection locked="0"/>
    </xf>
    <xf numFmtId="3" fontId="12" fillId="5" borderId="1" xfId="7" applyNumberFormat="1" applyFont="1" applyFill="1" applyBorder="1" applyAlignment="1">
      <alignment horizontal="left" vertical="center" wrapText="1"/>
    </xf>
    <xf numFmtId="3" fontId="12" fillId="5" borderId="62" xfId="7" applyNumberFormat="1" applyFont="1" applyFill="1" applyBorder="1" applyAlignment="1">
      <alignment horizontal="right" vertical="center" wrapText="1"/>
    </xf>
    <xf numFmtId="3" fontId="12" fillId="5" borderId="54" xfId="7" applyNumberFormat="1" applyFont="1" applyFill="1" applyBorder="1" applyAlignment="1">
      <alignment horizontal="right" vertical="center" wrapText="1"/>
    </xf>
    <xf numFmtId="0" fontId="13" fillId="2" borderId="9" xfId="6" applyFont="1" applyFill="1" applyBorder="1" applyAlignment="1" applyProtection="1">
      <alignment horizontal="right"/>
      <protection locked="0"/>
    </xf>
    <xf numFmtId="0" fontId="13" fillId="2" borderId="29" xfId="6" applyFont="1" applyFill="1" applyBorder="1" applyProtection="1">
      <protection locked="0"/>
    </xf>
    <xf numFmtId="0" fontId="13" fillId="2" borderId="30" xfId="6" applyFont="1" applyFill="1" applyBorder="1" applyAlignment="1" applyProtection="1">
      <alignment horizontal="right"/>
      <protection locked="0"/>
    </xf>
    <xf numFmtId="0" fontId="13" fillId="2" borderId="30" xfId="6" applyFont="1" applyFill="1" applyBorder="1" applyAlignment="1" applyProtection="1">
      <alignment horizontal="right" wrapText="1"/>
      <protection locked="0"/>
    </xf>
    <xf numFmtId="9" fontId="13" fillId="2" borderId="30" xfId="6" applyNumberFormat="1" applyFont="1" applyFill="1" applyBorder="1" applyAlignment="1" applyProtection="1">
      <alignment horizontal="right"/>
      <protection locked="0"/>
    </xf>
    <xf numFmtId="0" fontId="13" fillId="2" borderId="31" xfId="6" applyFont="1" applyFill="1" applyBorder="1" applyAlignment="1" applyProtection="1">
      <alignment horizontal="right"/>
      <protection locked="0"/>
    </xf>
    <xf numFmtId="0" fontId="10" fillId="2" borderId="0" xfId="4" applyFont="1" applyFill="1"/>
    <xf numFmtId="0" fontId="10" fillId="2" borderId="0" xfId="4" applyFont="1" applyFill="1" applyAlignment="1">
      <alignment horizontal="right" wrapText="1"/>
    </xf>
    <xf numFmtId="170" fontId="19" fillId="7" borderId="19" xfId="5" applyNumberFormat="1" applyFont="1" applyFill="1" applyBorder="1" applyAlignment="1" applyProtection="1">
      <alignment horizontal="right" wrapText="1"/>
      <protection locked="0"/>
    </xf>
    <xf numFmtId="164" fontId="19" fillId="9" borderId="44" xfId="12" applyNumberFormat="1" applyFont="1" applyFill="1" applyBorder="1" applyAlignment="1">
      <alignment horizontal="right" vertical="center"/>
    </xf>
    <xf numFmtId="164" fontId="19" fillId="9" borderId="41" xfId="12" quotePrefix="1" applyNumberFormat="1" applyFont="1" applyFill="1" applyBorder="1" applyAlignment="1" applyProtection="1">
      <alignment horizontal="right" vertical="center" wrapText="1"/>
    </xf>
    <xf numFmtId="164" fontId="26" fillId="9" borderId="22" xfId="12" applyNumberFormat="1" applyFont="1" applyFill="1" applyBorder="1" applyAlignment="1" applyProtection="1">
      <alignment horizontal="right"/>
      <protection locked="0"/>
    </xf>
    <xf numFmtId="164" fontId="26" fillId="9" borderId="23" xfId="12" applyNumberFormat="1" applyFont="1" applyFill="1" applyBorder="1" applyAlignment="1" applyProtection="1">
      <alignment horizontal="right" wrapText="1"/>
      <protection locked="0"/>
    </xf>
    <xf numFmtId="0" fontId="13" fillId="2" borderId="0" xfId="4" applyFont="1" applyFill="1"/>
    <xf numFmtId="0" fontId="13" fillId="2" borderId="0" xfId="4" applyFont="1" applyFill="1" applyAlignment="1">
      <alignment horizontal="right" wrapText="1"/>
    </xf>
    <xf numFmtId="0" fontId="12" fillId="5" borderId="51" xfId="6" applyFont="1" applyFill="1" applyBorder="1" applyProtection="1">
      <protection locked="0"/>
    </xf>
    <xf numFmtId="0" fontId="12" fillId="5" borderId="37" xfId="6" applyFont="1" applyFill="1" applyBorder="1" applyProtection="1">
      <protection locked="0"/>
    </xf>
    <xf numFmtId="170" fontId="12" fillId="5" borderId="37" xfId="5" applyNumberFormat="1" applyFont="1" applyFill="1" applyBorder="1" applyAlignment="1" applyProtection="1">
      <alignment horizontal="right" wrapText="1"/>
      <protection locked="0"/>
    </xf>
    <xf numFmtId="170" fontId="12" fillId="5" borderId="38" xfId="5" applyNumberFormat="1" applyFont="1" applyFill="1" applyBorder="1" applyAlignment="1" applyProtection="1">
      <alignment horizontal="right" wrapText="1"/>
      <protection locked="0"/>
    </xf>
    <xf numFmtId="0" fontId="7" fillId="6" borderId="1" xfId="4" applyFont="1" applyFill="1" applyBorder="1"/>
    <xf numFmtId="1" fontId="7" fillId="6" borderId="3" xfId="4" applyNumberFormat="1" applyFont="1" applyFill="1" applyBorder="1" applyAlignment="1">
      <alignment horizontal="center" vertical="center"/>
    </xf>
    <xf numFmtId="0" fontId="13" fillId="6" borderId="54" xfId="6" applyFont="1" applyFill="1" applyBorder="1" applyAlignment="1">
      <alignment horizontal="right"/>
    </xf>
    <xf numFmtId="0" fontId="13" fillId="2" borderId="4" xfId="6" applyFont="1" applyFill="1" applyBorder="1"/>
    <xf numFmtId="9" fontId="13" fillId="2" borderId="5" xfId="6" applyNumberFormat="1" applyFont="1" applyFill="1" applyBorder="1" applyAlignment="1">
      <alignment horizontal="center"/>
    </xf>
    <xf numFmtId="3" fontId="13" fillId="2" borderId="5" xfId="4" applyNumberFormat="1" applyFont="1" applyFill="1" applyBorder="1" applyAlignment="1">
      <alignment horizontal="right" wrapText="1"/>
    </xf>
    <xf numFmtId="3" fontId="13" fillId="2" borderId="5" xfId="6" applyNumberFormat="1" applyFont="1" applyFill="1" applyBorder="1" applyAlignment="1">
      <alignment horizontal="right" wrapText="1"/>
    </xf>
    <xf numFmtId="9" fontId="13" fillId="0" borderId="5" xfId="6" applyNumberFormat="1" applyFont="1" applyBorder="1" applyAlignment="1">
      <alignment horizontal="center"/>
    </xf>
    <xf numFmtId="0" fontId="13" fillId="2" borderId="26" xfId="6" applyFont="1" applyFill="1" applyBorder="1"/>
    <xf numFmtId="171" fontId="7" fillId="9" borderId="11" xfId="6" applyNumberFormat="1" applyFont="1" applyFill="1" applyBorder="1"/>
    <xf numFmtId="171" fontId="20" fillId="9" borderId="14" xfId="6" applyNumberFormat="1" applyFont="1" applyFill="1" applyBorder="1" applyAlignment="1">
      <alignment horizontal="center"/>
    </xf>
    <xf numFmtId="3" fontId="7" fillId="9" borderId="61" xfId="6" applyNumberFormat="1" applyFont="1" applyFill="1" applyBorder="1" applyAlignment="1">
      <alignment horizontal="right" wrapText="1"/>
    </xf>
    <xf numFmtId="171" fontId="10" fillId="2" borderId="0" xfId="4" applyNumberFormat="1" applyFont="1" applyFill="1"/>
    <xf numFmtId="1" fontId="7" fillId="6" borderId="1" xfId="4" applyNumberFormat="1" applyFont="1" applyFill="1" applyBorder="1" applyAlignment="1">
      <alignment horizontal="left" vertical="center" wrapText="1"/>
    </xf>
    <xf numFmtId="0" fontId="10" fillId="2" borderId="0" xfId="4" applyFont="1" applyFill="1" applyAlignment="1">
      <alignment wrapText="1"/>
    </xf>
    <xf numFmtId="171" fontId="7" fillId="9" borderId="11" xfId="6" applyNumberFormat="1" applyFont="1" applyFill="1" applyBorder="1" applyAlignment="1">
      <alignment horizontal="left"/>
    </xf>
    <xf numFmtId="0" fontId="13" fillId="2" borderId="52" xfId="4" applyFont="1" applyFill="1" applyBorder="1"/>
    <xf numFmtId="0" fontId="7" fillId="2" borderId="30" xfId="6" applyFont="1" applyFill="1" applyBorder="1"/>
    <xf numFmtId="3" fontId="7" fillId="2" borderId="30" xfId="6" applyNumberFormat="1" applyFont="1" applyFill="1" applyBorder="1" applyAlignment="1">
      <alignment horizontal="right" wrapText="1"/>
    </xf>
    <xf numFmtId="0" fontId="7" fillId="6" borderId="51" xfId="6" applyFont="1" applyFill="1" applyBorder="1"/>
    <xf numFmtId="0" fontId="44" fillId="6" borderId="53" xfId="6" applyFont="1" applyFill="1" applyBorder="1" applyAlignment="1">
      <alignment horizontal="center"/>
    </xf>
    <xf numFmtId="3" fontId="44" fillId="6" borderId="53" xfId="6" applyNumberFormat="1" applyFont="1" applyFill="1" applyBorder="1" applyAlignment="1">
      <alignment horizontal="right" wrapText="1"/>
    </xf>
    <xf numFmtId="0" fontId="13" fillId="2" borderId="51" xfId="6" applyFont="1" applyFill="1" applyBorder="1"/>
    <xf numFmtId="0" fontId="13" fillId="2" borderId="53" xfId="6" applyFont="1" applyFill="1" applyBorder="1" applyAlignment="1">
      <alignment horizontal="center" wrapText="1"/>
    </xf>
    <xf numFmtId="3" fontId="13" fillId="2" borderId="53" xfId="6" applyNumberFormat="1" applyFont="1" applyFill="1" applyBorder="1" applyAlignment="1">
      <alignment horizontal="right" wrapText="1"/>
    </xf>
    <xf numFmtId="0" fontId="13" fillId="2" borderId="52" xfId="6" applyFont="1" applyFill="1" applyBorder="1" applyAlignment="1">
      <alignment vertical="center"/>
    </xf>
    <xf numFmtId="0" fontId="7" fillId="2" borderId="0" xfId="6" applyFont="1" applyFill="1" applyAlignment="1">
      <alignment horizontal="center"/>
    </xf>
    <xf numFmtId="3" fontId="7" fillId="2" borderId="0" xfId="6" applyNumberFormat="1" applyFont="1" applyFill="1" applyAlignment="1">
      <alignment horizontal="right" wrapText="1"/>
    </xf>
    <xf numFmtId="0" fontId="20" fillId="6" borderId="53" xfId="6" applyFont="1" applyFill="1" applyBorder="1" applyAlignment="1">
      <alignment horizontal="center"/>
    </xf>
    <xf numFmtId="3" fontId="20" fillId="6" borderId="53" xfId="6" applyNumberFormat="1" applyFont="1" applyFill="1" applyBorder="1" applyAlignment="1">
      <alignment horizontal="right" wrapText="1"/>
    </xf>
    <xf numFmtId="9" fontId="13" fillId="2" borderId="53" xfId="6" applyNumberFormat="1" applyFont="1" applyFill="1" applyBorder="1" applyAlignment="1">
      <alignment horizontal="center"/>
    </xf>
    <xf numFmtId="0" fontId="13" fillId="2" borderId="2" xfId="4" applyFont="1" applyFill="1" applyBorder="1"/>
    <xf numFmtId="3" fontId="13" fillId="2" borderId="0" xfId="4" applyNumberFormat="1" applyFont="1" applyFill="1" applyAlignment="1">
      <alignment horizontal="right" wrapText="1"/>
    </xf>
    <xf numFmtId="0" fontId="42" fillId="2" borderId="0" xfId="7" applyFont="1" applyFill="1"/>
    <xf numFmtId="0" fontId="12" fillId="5" borderId="51" xfId="6" applyFont="1" applyFill="1" applyBorder="1"/>
    <xf numFmtId="0" fontId="45" fillId="5" borderId="53" xfId="6" applyFont="1" applyFill="1" applyBorder="1" applyAlignment="1">
      <alignment horizontal="center"/>
    </xf>
    <xf numFmtId="0" fontId="13" fillId="2" borderId="1" xfId="6" applyFont="1" applyFill="1" applyBorder="1"/>
    <xf numFmtId="0" fontId="13" fillId="2" borderId="29" xfId="6" applyFont="1" applyFill="1" applyBorder="1"/>
    <xf numFmtId="9" fontId="13" fillId="2" borderId="31" xfId="6" applyNumberFormat="1" applyFont="1" applyFill="1" applyBorder="1" applyAlignment="1">
      <alignment horizontal="center"/>
    </xf>
    <xf numFmtId="3" fontId="10" fillId="2" borderId="0" xfId="4" applyNumberFormat="1" applyFont="1" applyFill="1" applyAlignment="1">
      <alignment horizontal="right" wrapText="1"/>
    </xf>
    <xf numFmtId="0" fontId="10" fillId="2" borderId="0" xfId="4" applyFont="1" applyFill="1" applyAlignment="1">
      <alignment horizontal="right"/>
    </xf>
    <xf numFmtId="0" fontId="47" fillId="9" borderId="0" xfId="1" applyFont="1" applyFill="1" applyAlignment="1">
      <alignment horizontal="left" vertical="center" wrapText="1"/>
    </xf>
    <xf numFmtId="0" fontId="1" fillId="9" borderId="0" xfId="1" applyFont="1" applyFill="1"/>
    <xf numFmtId="0" fontId="48" fillId="9" borderId="0" xfId="1" applyFont="1" applyFill="1" applyAlignment="1">
      <alignment horizontal="left" vertical="center" wrapText="1"/>
    </xf>
    <xf numFmtId="0" fontId="49" fillId="9" borderId="0" xfId="1" applyFont="1" applyFill="1" applyAlignment="1">
      <alignment vertical="top" wrapText="1"/>
    </xf>
    <xf numFmtId="0" fontId="50" fillId="9" borderId="54" xfId="1" applyFont="1" applyFill="1" applyBorder="1" applyAlignment="1">
      <alignment horizontal="left" vertical="center" wrapText="1"/>
    </xf>
    <xf numFmtId="0" fontId="49" fillId="9" borderId="0" xfId="1" applyFont="1" applyFill="1" applyAlignment="1">
      <alignment vertical="center" wrapText="1"/>
    </xf>
    <xf numFmtId="0" fontId="1" fillId="9" borderId="0" xfId="1" applyFont="1" applyFill="1" applyAlignment="1">
      <alignment vertical="center"/>
    </xf>
    <xf numFmtId="0" fontId="51" fillId="9" borderId="59" xfId="13" applyFont="1" applyFill="1" applyBorder="1" applyAlignment="1">
      <alignment horizontal="left" vertical="center" wrapText="1"/>
    </xf>
    <xf numFmtId="0" fontId="51" fillId="9" borderId="60" xfId="13" applyFont="1" applyFill="1" applyBorder="1" applyAlignment="1">
      <alignment horizontal="left" vertical="center" wrapText="1"/>
    </xf>
    <xf numFmtId="0" fontId="51" fillId="9" borderId="55" xfId="13" applyFont="1" applyFill="1" applyBorder="1" applyAlignment="1">
      <alignment horizontal="left" vertical="center" wrapText="1"/>
    </xf>
    <xf numFmtId="0" fontId="52" fillId="9" borderId="0" xfId="1" applyFont="1" applyFill="1" applyAlignment="1">
      <alignment vertical="top"/>
    </xf>
    <xf numFmtId="0" fontId="51" fillId="9" borderId="61" xfId="13" applyFont="1" applyFill="1" applyBorder="1" applyAlignment="1">
      <alignment horizontal="left" vertical="center" wrapText="1"/>
    </xf>
    <xf numFmtId="177" fontId="13" fillId="2" borderId="48" xfId="11" applyNumberFormat="1" applyFont="1" applyFill="1" applyBorder="1" applyAlignment="1" applyProtection="1">
      <alignment horizontal="right"/>
      <protection locked="0"/>
    </xf>
    <xf numFmtId="164" fontId="13" fillId="3" borderId="5" xfId="14" applyNumberFormat="1" applyFont="1" applyFill="1" applyBorder="1" applyAlignment="1">
      <alignment horizontal="right" vertical="center"/>
    </xf>
    <xf numFmtId="164" fontId="7" fillId="3" borderId="9" xfId="14" applyNumberFormat="1" applyFont="1" applyFill="1" applyBorder="1" applyAlignment="1">
      <alignment horizontal="right" vertical="center"/>
    </xf>
    <xf numFmtId="164" fontId="13" fillId="3" borderId="5" xfId="14" applyNumberFormat="1" applyFont="1" applyFill="1" applyBorder="1" applyAlignment="1" applyProtection="1">
      <alignment horizontal="right" vertical="center"/>
      <protection locked="0"/>
    </xf>
    <xf numFmtId="164" fontId="7" fillId="3" borderId="14" xfId="14" applyNumberFormat="1" applyFont="1" applyFill="1" applyBorder="1" applyAlignment="1" applyProtection="1">
      <alignment horizontal="right" vertical="center"/>
      <protection locked="0"/>
    </xf>
    <xf numFmtId="0" fontId="19" fillId="2" borderId="6" xfId="1" applyFont="1" applyFill="1" applyBorder="1"/>
    <xf numFmtId="0" fontId="19" fillId="2" borderId="8" xfId="1" applyFont="1" applyFill="1" applyBorder="1" applyAlignment="1">
      <alignment horizontal="right"/>
    </xf>
    <xf numFmtId="164" fontId="19" fillId="2" borderId="8" xfId="2" applyNumberFormat="1" applyFont="1" applyFill="1" applyBorder="1" applyAlignment="1">
      <alignment horizontal="right"/>
    </xf>
    <xf numFmtId="9" fontId="19" fillId="2" borderId="8" xfId="1" applyNumberFormat="1" applyFont="1" applyFill="1" applyBorder="1" applyAlignment="1">
      <alignment horizontal="right"/>
    </xf>
    <xf numFmtId="0" fontId="19" fillId="2" borderId="8" xfId="1" applyFont="1" applyFill="1" applyBorder="1"/>
    <xf numFmtId="0" fontId="19" fillId="2" borderId="9" xfId="1" applyFont="1" applyFill="1" applyBorder="1"/>
    <xf numFmtId="0" fontId="19" fillId="2" borderId="26" xfId="1" applyFont="1" applyFill="1" applyBorder="1"/>
    <xf numFmtId="0" fontId="19" fillId="2" borderId="27" xfId="1" applyFont="1" applyFill="1" applyBorder="1" applyAlignment="1">
      <alignment horizontal="right"/>
    </xf>
    <xf numFmtId="3" fontId="19" fillId="2" borderId="8" xfId="1" applyNumberFormat="1" applyFont="1" applyFill="1" applyBorder="1" applyAlignment="1">
      <alignment horizontal="right"/>
    </xf>
    <xf numFmtId="0" fontId="19" fillId="2" borderId="47" xfId="1" applyFont="1" applyFill="1" applyBorder="1"/>
    <xf numFmtId="0" fontId="19" fillId="2" borderId="48" xfId="1" applyFont="1" applyFill="1" applyBorder="1" applyAlignment="1">
      <alignment horizontal="right" wrapText="1"/>
    </xf>
    <xf numFmtId="0" fontId="19" fillId="2" borderId="48" xfId="1" applyFont="1" applyFill="1" applyBorder="1" applyAlignment="1">
      <alignment horizontal="right"/>
    </xf>
    <xf numFmtId="0" fontId="19" fillId="2" borderId="48" xfId="1" applyFont="1" applyFill="1" applyBorder="1"/>
    <xf numFmtId="0" fontId="19" fillId="2" borderId="49" xfId="1" applyFont="1" applyFill="1" applyBorder="1"/>
    <xf numFmtId="0" fontId="19" fillId="2" borderId="6" xfId="1" applyFont="1" applyFill="1" applyBorder="1" applyAlignment="1">
      <alignment wrapText="1"/>
    </xf>
    <xf numFmtId="0" fontId="19" fillId="2" borderId="9" xfId="1" applyFont="1" applyFill="1" applyBorder="1" applyAlignment="1">
      <alignment horizontal="right"/>
    </xf>
    <xf numFmtId="0" fontId="12" fillId="5" borderId="2" xfId="6" applyFont="1" applyFill="1" applyBorder="1" applyProtection="1">
      <protection locked="0"/>
    </xf>
    <xf numFmtId="1" fontId="13" fillId="0" borderId="18" xfId="1" applyNumberFormat="1" applyFont="1" applyBorder="1" applyAlignment="1">
      <alignment vertical="top"/>
    </xf>
    <xf numFmtId="1" fontId="13" fillId="0" borderId="19" xfId="1" applyNumberFormat="1" applyFont="1" applyBorder="1" applyAlignment="1">
      <alignment horizontal="right" vertical="top"/>
    </xf>
    <xf numFmtId="165" fontId="13" fillId="0" borderId="19" xfId="1" applyNumberFormat="1" applyFont="1" applyBorder="1" applyAlignment="1">
      <alignment horizontal="right" vertical="top"/>
    </xf>
    <xf numFmtId="3" fontId="13" fillId="0" borderId="19" xfId="1" applyNumberFormat="1" applyFont="1" applyBorder="1" applyAlignment="1">
      <alignment horizontal="right" vertical="top"/>
    </xf>
    <xf numFmtId="9" fontId="13" fillId="0" borderId="19" xfId="3" applyFont="1" applyFill="1" applyBorder="1" applyAlignment="1">
      <alignment horizontal="right" vertical="top"/>
    </xf>
    <xf numFmtId="166" fontId="13" fillId="0" borderId="19" xfId="2" applyNumberFormat="1" applyFont="1" applyFill="1" applyBorder="1" applyAlignment="1">
      <alignment horizontal="right" vertical="top"/>
    </xf>
    <xf numFmtId="166" fontId="4" fillId="0" borderId="19" xfId="1" applyNumberFormat="1" applyBorder="1" applyAlignment="1">
      <alignment horizontal="right"/>
    </xf>
    <xf numFmtId="0" fontId="4" fillId="0" borderId="20" xfId="1" applyBorder="1"/>
    <xf numFmtId="1" fontId="13" fillId="0" borderId="18" xfId="1" quotePrefix="1" applyNumberFormat="1" applyFont="1" applyBorder="1" applyAlignment="1">
      <alignment horizontal="left" vertical="top"/>
    </xf>
    <xf numFmtId="1" fontId="13" fillId="0" borderId="19" xfId="1" quotePrefix="1" applyNumberFormat="1" applyFont="1" applyBorder="1" applyAlignment="1">
      <alignment horizontal="right" vertical="top"/>
    </xf>
    <xf numFmtId="9" fontId="13" fillId="0" borderId="19" xfId="3" quotePrefix="1" applyFont="1" applyFill="1" applyBorder="1" applyAlignment="1">
      <alignment horizontal="right" vertical="top"/>
    </xf>
    <xf numFmtId="0" fontId="14" fillId="0" borderId="20" xfId="1" applyFont="1" applyBorder="1"/>
    <xf numFmtId="1" fontId="13" fillId="0" borderId="18" xfId="1" applyNumberFormat="1" applyFont="1" applyBorder="1" applyAlignment="1">
      <alignment vertical="center"/>
    </xf>
    <xf numFmtId="1" fontId="13" fillId="0" borderId="19" xfId="1" applyNumberFormat="1" applyFont="1" applyBorder="1" applyAlignment="1">
      <alignment horizontal="right" vertical="center"/>
    </xf>
    <xf numFmtId="9" fontId="13" fillId="0" borderId="19" xfId="3" applyFont="1" applyFill="1" applyBorder="1" applyAlignment="1">
      <alignment horizontal="right" vertical="center"/>
    </xf>
    <xf numFmtId="0" fontId="13" fillId="0" borderId="18" xfId="1" applyFont="1" applyBorder="1"/>
    <xf numFmtId="0" fontId="13" fillId="0" borderId="19" xfId="1" applyFont="1" applyBorder="1" applyAlignment="1">
      <alignment horizontal="right"/>
    </xf>
    <xf numFmtId="9" fontId="13" fillId="0" borderId="19" xfId="3" applyFont="1" applyFill="1" applyBorder="1" applyAlignment="1">
      <alignment horizontal="right"/>
    </xf>
    <xf numFmtId="167" fontId="4" fillId="0" borderId="19" xfId="1" applyNumberFormat="1" applyBorder="1" applyAlignment="1">
      <alignment horizontal="right"/>
    </xf>
    <xf numFmtId="0" fontId="13" fillId="0" borderId="18" xfId="1" quotePrefix="1" applyFont="1" applyBorder="1" applyAlignment="1">
      <alignment horizontal="left"/>
    </xf>
    <xf numFmtId="166" fontId="0" fillId="0" borderId="19" xfId="1" applyNumberFormat="1" applyFont="1" applyBorder="1" applyAlignment="1">
      <alignment horizontal="right"/>
    </xf>
    <xf numFmtId="167" fontId="0" fillId="0" borderId="19" xfId="1" applyNumberFormat="1" applyFont="1" applyBorder="1" applyAlignment="1">
      <alignment horizontal="right"/>
    </xf>
    <xf numFmtId="1" fontId="13" fillId="0" borderId="18" xfId="1" quotePrefix="1" applyNumberFormat="1" applyFont="1" applyBorder="1" applyAlignment="1">
      <alignment horizontal="left" vertical="center"/>
    </xf>
    <xf numFmtId="1" fontId="13" fillId="0" borderId="19" xfId="1" quotePrefix="1" applyNumberFormat="1" applyFont="1" applyBorder="1" applyAlignment="1">
      <alignment horizontal="right" vertical="center"/>
    </xf>
    <xf numFmtId="9" fontId="13" fillId="0" borderId="19" xfId="3" quotePrefix="1" applyFont="1" applyFill="1" applyBorder="1" applyAlignment="1">
      <alignment horizontal="right" vertical="center"/>
    </xf>
    <xf numFmtId="0" fontId="13" fillId="0" borderId="18" xfId="1" applyFont="1" applyBorder="1" applyAlignment="1">
      <alignment vertical="center"/>
    </xf>
    <xf numFmtId="0" fontId="13" fillId="0" borderId="19" xfId="1" applyFont="1" applyBorder="1" applyAlignment="1">
      <alignment horizontal="right" vertical="center"/>
    </xf>
    <xf numFmtId="0" fontId="13" fillId="0" borderId="19" xfId="1" quotePrefix="1" applyFont="1" applyBorder="1" applyAlignment="1">
      <alignment horizontal="right"/>
    </xf>
    <xf numFmtId="0" fontId="13" fillId="0" borderId="18" xfId="1" quotePrefix="1" applyFont="1" applyBorder="1" applyAlignment="1">
      <alignment horizontal="left" vertical="center"/>
    </xf>
    <xf numFmtId="0" fontId="13" fillId="0" borderId="19" xfId="1" quotePrefix="1" applyFont="1" applyBorder="1" applyAlignment="1">
      <alignment horizontal="right" vertical="center"/>
    </xf>
    <xf numFmtId="0" fontId="13" fillId="0" borderId="18" xfId="1" applyFont="1" applyBorder="1" applyAlignment="1">
      <alignment vertical="top"/>
    </xf>
    <xf numFmtId="0" fontId="13" fillId="0" borderId="18" xfId="1" quotePrefix="1" applyFont="1" applyBorder="1" applyAlignment="1">
      <alignment horizontal="left" vertical="top"/>
    </xf>
    <xf numFmtId="0" fontId="19" fillId="2" borderId="8" xfId="1" applyFont="1" applyFill="1" applyBorder="1" applyAlignment="1">
      <alignment horizontal="left" wrapText="1"/>
    </xf>
    <xf numFmtId="0" fontId="19" fillId="2" borderId="9" xfId="1" applyFont="1" applyFill="1" applyBorder="1" applyAlignment="1">
      <alignment horizontal="left"/>
    </xf>
    <xf numFmtId="0" fontId="19" fillId="2" borderId="36" xfId="1" applyFont="1" applyFill="1" applyBorder="1"/>
    <xf numFmtId="0" fontId="19" fillId="2" borderId="50" xfId="1" applyFont="1" applyFill="1" applyBorder="1" applyAlignment="1">
      <alignment horizontal="right"/>
    </xf>
    <xf numFmtId="164" fontId="19" fillId="2" borderId="50" xfId="2" applyNumberFormat="1" applyFont="1" applyFill="1" applyBorder="1" applyAlignment="1">
      <alignment horizontal="right"/>
    </xf>
    <xf numFmtId="9" fontId="19" fillId="2" borderId="50" xfId="1" applyNumberFormat="1" applyFont="1" applyFill="1" applyBorder="1" applyAlignment="1">
      <alignment horizontal="right"/>
    </xf>
    <xf numFmtId="0" fontId="19" fillId="2" borderId="8" xfId="1" applyFont="1" applyFill="1" applyBorder="1" applyAlignment="1">
      <alignment horizontal="right" wrapText="1"/>
    </xf>
    <xf numFmtId="164" fontId="19" fillId="2" borderId="8" xfId="14" applyNumberFormat="1" applyFont="1" applyFill="1" applyBorder="1" applyAlignment="1">
      <alignment horizontal="right"/>
    </xf>
    <xf numFmtId="0" fontId="26" fillId="9" borderId="0" xfId="1" applyFont="1" applyFill="1"/>
    <xf numFmtId="164" fontId="19" fillId="9" borderId="5" xfId="14" applyNumberFormat="1" applyFont="1" applyFill="1" applyBorder="1"/>
    <xf numFmtId="164" fontId="26" fillId="9" borderId="5" xfId="14" applyNumberFormat="1" applyFont="1" applyFill="1" applyBorder="1"/>
    <xf numFmtId="3" fontId="19" fillId="2" borderId="48" xfId="1" applyNumberFormat="1" applyFont="1" applyFill="1" applyBorder="1" applyAlignment="1">
      <alignment horizontal="right"/>
    </xf>
    <xf numFmtId="1" fontId="13" fillId="0" borderId="36" xfId="1" applyNumberFormat="1" applyFont="1" applyBorder="1" applyAlignment="1">
      <alignment vertical="top"/>
    </xf>
    <xf numFmtId="0" fontId="10" fillId="0" borderId="36" xfId="1" applyFont="1" applyBorder="1" applyAlignment="1">
      <alignment horizontal="right"/>
    </xf>
    <xf numFmtId="0" fontId="10" fillId="0" borderId="37" xfId="1" applyFont="1" applyBorder="1" applyAlignment="1">
      <alignment horizontal="right"/>
    </xf>
    <xf numFmtId="165" fontId="10" fillId="0" borderId="37" xfId="1" applyNumberFormat="1" applyFont="1" applyBorder="1" applyAlignment="1">
      <alignment horizontal="right"/>
    </xf>
    <xf numFmtId="1" fontId="13" fillId="0" borderId="33" xfId="1" applyNumberFormat="1" applyFont="1" applyBorder="1" applyAlignment="1">
      <alignment vertical="top"/>
    </xf>
    <xf numFmtId="1" fontId="13" fillId="0" borderId="34" xfId="1" applyNumberFormat="1" applyFont="1" applyBorder="1" applyAlignment="1">
      <alignment horizontal="right" vertical="top"/>
    </xf>
    <xf numFmtId="165" fontId="13" fillId="0" borderId="34" xfId="1" applyNumberFormat="1" applyFont="1" applyBorder="1" applyAlignment="1">
      <alignment horizontal="right" vertical="top"/>
    </xf>
    <xf numFmtId="1" fontId="7" fillId="3" borderId="63" xfId="1" applyNumberFormat="1" applyFont="1" applyFill="1" applyBorder="1" applyAlignment="1">
      <alignment horizontal="left" vertical="center"/>
    </xf>
    <xf numFmtId="0" fontId="0" fillId="0" borderId="0" xfId="0" applyAlignment="1">
      <alignment vertical="center"/>
    </xf>
    <xf numFmtId="0" fontId="54" fillId="14" borderId="51" xfId="7" applyFont="1" applyFill="1" applyBorder="1" applyAlignment="1">
      <alignment horizontal="center" vertical="center"/>
    </xf>
    <xf numFmtId="0" fontId="54" fillId="14" borderId="52" xfId="7" applyFont="1" applyFill="1" applyBorder="1" applyAlignment="1">
      <alignment horizontal="center" vertical="center"/>
    </xf>
    <xf numFmtId="0" fontId="54" fillId="14" borderId="53" xfId="7" applyFont="1" applyFill="1" applyBorder="1" applyAlignment="1">
      <alignment horizontal="center" vertical="center"/>
    </xf>
    <xf numFmtId="174" fontId="10" fillId="0" borderId="54" xfId="7" applyNumberFormat="1" applyFont="1" applyBorder="1" applyAlignment="1">
      <alignment horizontal="center"/>
    </xf>
    <xf numFmtId="174" fontId="10" fillId="0" borderId="3" xfId="7" applyNumberFormat="1" applyFont="1" applyBorder="1" applyAlignment="1">
      <alignment horizontal="center"/>
    </xf>
    <xf numFmtId="44" fontId="3" fillId="13" borderId="55" xfId="9" applyFont="1" applyFill="1" applyBorder="1" applyAlignment="1">
      <alignment vertical="center"/>
    </xf>
    <xf numFmtId="44" fontId="9" fillId="13" borderId="54" xfId="9" applyFont="1" applyFill="1" applyBorder="1" applyAlignment="1">
      <alignment vertical="center"/>
    </xf>
    <xf numFmtId="174" fontId="10" fillId="6" borderId="54" xfId="7" applyNumberFormat="1" applyFont="1" applyFill="1" applyBorder="1" applyAlignment="1">
      <alignment horizontal="center"/>
    </xf>
    <xf numFmtId="174" fontId="10" fillId="6" borderId="3" xfId="7" applyNumberFormat="1" applyFont="1" applyFill="1" applyBorder="1" applyAlignment="1">
      <alignment horizontal="center"/>
    </xf>
    <xf numFmtId="174" fontId="10" fillId="6" borderId="3" xfId="7" applyNumberFormat="1" applyFont="1" applyFill="1" applyBorder="1" applyAlignment="1">
      <alignment horizontal="center" wrapText="1"/>
    </xf>
    <xf numFmtId="2" fontId="4" fillId="0" borderId="0" xfId="7" applyNumberFormat="1" applyAlignment="1">
      <alignment horizontal="center" vertical="center"/>
    </xf>
    <xf numFmtId="44" fontId="9" fillId="13" borderId="56" xfId="9" applyFont="1" applyFill="1" applyBorder="1" applyAlignment="1">
      <alignment vertical="center"/>
    </xf>
    <xf numFmtId="176" fontId="2" fillId="15" borderId="54" xfId="9" applyNumberFormat="1" applyFont="1" applyFill="1" applyBorder="1" applyAlignment="1">
      <alignment vertical="center"/>
    </xf>
    <xf numFmtId="174" fontId="10" fillId="0" borderId="3" xfId="7" applyNumberFormat="1" applyFont="1" applyBorder="1" applyAlignment="1">
      <alignment horizontal="center" wrapText="1"/>
    </xf>
    <xf numFmtId="44" fontId="2" fillId="15" borderId="56" xfId="9" applyFont="1" applyFill="1" applyBorder="1" applyAlignment="1">
      <alignment vertical="center"/>
    </xf>
    <xf numFmtId="44" fontId="2" fillId="15" borderId="54" xfId="9" applyFont="1" applyFill="1" applyBorder="1" applyAlignment="1">
      <alignment vertical="center"/>
    </xf>
    <xf numFmtId="174" fontId="10" fillId="2" borderId="54" xfId="7" applyNumberFormat="1" applyFont="1" applyFill="1" applyBorder="1" applyAlignment="1">
      <alignment horizontal="center"/>
    </xf>
    <xf numFmtId="174" fontId="10" fillId="2" borderId="3" xfId="7" applyNumberFormat="1" applyFont="1" applyFill="1" applyBorder="1" applyAlignment="1">
      <alignment horizontal="center"/>
    </xf>
    <xf numFmtId="174" fontId="10" fillId="2" borderId="3" xfId="7" applyNumberFormat="1" applyFont="1" applyFill="1" applyBorder="1" applyAlignment="1">
      <alignment horizontal="center" wrapText="1"/>
    </xf>
    <xf numFmtId="0" fontId="2" fillId="15" borderId="56" xfId="7" applyFont="1" applyFill="1" applyBorder="1" applyAlignment="1">
      <alignment vertical="center"/>
    </xf>
    <xf numFmtId="2" fontId="2" fillId="15" borderId="54" xfId="7" applyNumberFormat="1" applyFont="1" applyFill="1" applyBorder="1" applyAlignment="1">
      <alignment vertical="center"/>
    </xf>
    <xf numFmtId="1" fontId="10" fillId="14" borderId="54" xfId="7" applyNumberFormat="1" applyFont="1" applyFill="1" applyBorder="1" applyAlignment="1">
      <alignment horizontal="center"/>
    </xf>
    <xf numFmtId="1" fontId="10" fillId="14" borderId="3" xfId="7" applyNumberFormat="1" applyFont="1" applyFill="1" applyBorder="1" applyAlignment="1">
      <alignment horizontal="center"/>
    </xf>
    <xf numFmtId="1" fontId="10" fillId="14" borderId="56" xfId="7" applyNumberFormat="1" applyFont="1" applyFill="1" applyBorder="1" applyAlignment="1">
      <alignment horizontal="center"/>
    </xf>
    <xf numFmtId="1" fontId="10" fillId="14" borderId="31" xfId="7" applyNumberFormat="1" applyFont="1" applyFill="1" applyBorder="1" applyAlignment="1">
      <alignment horizontal="center"/>
    </xf>
    <xf numFmtId="44" fontId="3" fillId="13" borderId="54" xfId="9" applyFont="1" applyFill="1" applyBorder="1" applyAlignment="1">
      <alignment vertical="center"/>
    </xf>
    <xf numFmtId="174" fontId="10" fillId="14" borderId="54" xfId="7" applyNumberFormat="1" applyFont="1" applyFill="1" applyBorder="1" applyAlignment="1">
      <alignment horizontal="center"/>
    </xf>
    <xf numFmtId="174" fontId="10" fillId="14" borderId="3" xfId="7" applyNumberFormat="1" applyFont="1" applyFill="1" applyBorder="1" applyAlignment="1">
      <alignment horizontal="center"/>
    </xf>
    <xf numFmtId="174" fontId="10" fillId="14" borderId="3" xfId="7" applyNumberFormat="1" applyFont="1" applyFill="1" applyBorder="1" applyAlignment="1">
      <alignment horizontal="center" wrapText="1"/>
    </xf>
    <xf numFmtId="174" fontId="10" fillId="14" borderId="55" xfId="7" applyNumberFormat="1" applyFont="1" applyFill="1" applyBorder="1" applyAlignment="1">
      <alignment horizontal="center"/>
    </xf>
    <xf numFmtId="174" fontId="10" fillId="14" borderId="5" xfId="7" applyNumberFormat="1" applyFont="1" applyFill="1" applyBorder="1" applyAlignment="1">
      <alignment horizontal="center"/>
    </xf>
    <xf numFmtId="174" fontId="10" fillId="14" borderId="5" xfId="7" applyNumberFormat="1" applyFont="1" applyFill="1" applyBorder="1" applyAlignment="1">
      <alignment horizontal="center" wrapText="1"/>
    </xf>
    <xf numFmtId="174" fontId="10" fillId="14" borderId="56" xfId="7" applyNumberFormat="1" applyFont="1" applyFill="1" applyBorder="1" applyAlignment="1">
      <alignment horizontal="center"/>
    </xf>
    <xf numFmtId="174" fontId="10" fillId="14" borderId="31" xfId="7" applyNumberFormat="1" applyFont="1" applyFill="1" applyBorder="1" applyAlignment="1">
      <alignment horizontal="center"/>
    </xf>
    <xf numFmtId="174" fontId="10" fillId="14" borderId="31" xfId="7" applyNumberFormat="1" applyFont="1" applyFill="1" applyBorder="1" applyAlignment="1">
      <alignment horizontal="center" wrapText="1"/>
    </xf>
    <xf numFmtId="44" fontId="9" fillId="13" borderId="55" xfId="9" applyFont="1" applyFill="1" applyBorder="1" applyAlignment="1">
      <alignment horizontal="center" vertical="center"/>
    </xf>
    <xf numFmtId="44" fontId="35" fillId="13" borderId="0" xfId="9" applyFont="1" applyFill="1" applyBorder="1" applyAlignment="1">
      <alignment horizontal="center" vertical="center"/>
    </xf>
    <xf numFmtId="0" fontId="2" fillId="13" borderId="55" xfId="7" applyFont="1" applyFill="1" applyBorder="1"/>
    <xf numFmtId="174" fontId="10" fillId="2" borderId="55" xfId="7" applyNumberFormat="1" applyFont="1" applyFill="1" applyBorder="1" applyAlignment="1">
      <alignment horizontal="center"/>
    </xf>
    <xf numFmtId="174" fontId="10" fillId="2" borderId="5" xfId="7" applyNumberFormat="1" applyFont="1" applyFill="1" applyBorder="1" applyAlignment="1">
      <alignment horizontal="center" wrapText="1"/>
    </xf>
    <xf numFmtId="0" fontId="2" fillId="13" borderId="0" xfId="7" applyFont="1" applyFill="1" applyAlignment="1">
      <alignment horizontal="center"/>
    </xf>
    <xf numFmtId="44" fontId="2" fillId="13" borderId="55" xfId="9" applyFont="1" applyFill="1" applyBorder="1" applyAlignment="1">
      <alignment vertical="center"/>
    </xf>
    <xf numFmtId="173" fontId="10" fillId="14" borderId="31" xfId="7" applyNumberFormat="1" applyFont="1" applyFill="1" applyBorder="1" applyAlignment="1">
      <alignment horizontal="center"/>
    </xf>
    <xf numFmtId="0" fontId="58" fillId="14" borderId="56" xfId="7" applyFont="1" applyFill="1" applyBorder="1" applyAlignment="1">
      <alignment horizontal="center" vertical="center" wrapText="1"/>
    </xf>
    <xf numFmtId="0" fontId="58" fillId="14" borderId="56" xfId="7" applyFont="1" applyFill="1" applyBorder="1" applyAlignment="1">
      <alignment horizontal="center" vertical="center"/>
    </xf>
    <xf numFmtId="0" fontId="59" fillId="14" borderId="0" xfId="7" applyFont="1" applyFill="1"/>
    <xf numFmtId="0" fontId="60" fillId="14" borderId="29" xfId="7" applyFont="1" applyFill="1" applyBorder="1" applyAlignment="1">
      <alignment horizontal="center" vertical="center" wrapText="1"/>
    </xf>
    <xf numFmtId="0" fontId="60" fillId="14" borderId="52" xfId="7" applyFont="1" applyFill="1" applyBorder="1" applyAlignment="1">
      <alignment horizontal="center" vertical="center"/>
    </xf>
    <xf numFmtId="0" fontId="60" fillId="14" borderId="53" xfId="7" applyFont="1" applyFill="1" applyBorder="1" applyAlignment="1">
      <alignment horizontal="center" vertical="center"/>
    </xf>
    <xf numFmtId="0" fontId="4" fillId="0" borderId="39" xfId="7" applyBorder="1" applyAlignment="1">
      <alignment horizontal="center" vertical="center"/>
    </xf>
    <xf numFmtId="0" fontId="4" fillId="0" borderId="37" xfId="7" applyBorder="1" applyAlignment="1">
      <alignment horizontal="center" vertical="center"/>
    </xf>
    <xf numFmtId="17" fontId="4" fillId="0" borderId="37" xfId="7" applyNumberFormat="1" applyBorder="1" applyAlignment="1">
      <alignment horizontal="center" vertical="center"/>
    </xf>
    <xf numFmtId="0" fontId="2" fillId="15" borderId="1" xfId="7" applyFont="1" applyFill="1" applyBorder="1" applyAlignment="1">
      <alignment vertical="center"/>
    </xf>
    <xf numFmtId="175" fontId="10" fillId="6" borderId="54" xfId="7" applyNumberFormat="1" applyFont="1" applyFill="1" applyBorder="1" applyAlignment="1">
      <alignment horizontal="right"/>
    </xf>
    <xf numFmtId="0" fontId="4" fillId="0" borderId="18" xfId="7" applyBorder="1" applyAlignment="1">
      <alignment horizontal="center"/>
    </xf>
    <xf numFmtId="0" fontId="4" fillId="0" borderId="19" xfId="7" applyBorder="1" applyAlignment="1">
      <alignment horizontal="center"/>
    </xf>
    <xf numFmtId="44" fontId="3" fillId="13" borderId="54" xfId="9" applyFont="1" applyFill="1" applyBorder="1" applyAlignment="1">
      <alignment horizontal="center" vertical="center"/>
    </xf>
    <xf numFmtId="44" fontId="33" fillId="13" borderId="0" xfId="9" applyFont="1" applyFill="1" applyBorder="1" applyAlignment="1">
      <alignment horizontal="center" vertical="center"/>
    </xf>
    <xf numFmtId="0" fontId="10" fillId="17" borderId="3" xfId="7" applyFont="1" applyFill="1" applyBorder="1" applyAlignment="1">
      <alignment horizontal="right"/>
    </xf>
    <xf numFmtId="0" fontId="4" fillId="0" borderId="21" xfId="7" applyBorder="1" applyAlignment="1">
      <alignment horizontal="center"/>
    </xf>
    <xf numFmtId="0" fontId="4" fillId="0" borderId="22" xfId="7" applyBorder="1" applyAlignment="1">
      <alignment horizontal="center"/>
    </xf>
    <xf numFmtId="175" fontId="10" fillId="17" borderId="5" xfId="7" applyNumberFormat="1" applyFont="1" applyFill="1" applyBorder="1" applyAlignment="1">
      <alignment horizontal="right"/>
    </xf>
    <xf numFmtId="0" fontId="3" fillId="13" borderId="56" xfId="7" applyFont="1" applyFill="1" applyBorder="1"/>
    <xf numFmtId="175" fontId="10" fillId="17" borderId="54" xfId="7" applyNumberFormat="1" applyFont="1" applyFill="1" applyBorder="1" applyAlignment="1">
      <alignment horizontal="right"/>
    </xf>
    <xf numFmtId="175" fontId="10" fillId="17" borderId="3" xfId="7" applyNumberFormat="1" applyFont="1" applyFill="1" applyBorder="1" applyAlignment="1">
      <alignment horizontal="right"/>
    </xf>
    <xf numFmtId="175" fontId="10" fillId="17" borderId="56" xfId="7" applyNumberFormat="1" applyFont="1" applyFill="1" applyBorder="1" applyAlignment="1">
      <alignment horizontal="right"/>
    </xf>
    <xf numFmtId="1" fontId="10" fillId="17" borderId="3" xfId="7" applyNumberFormat="1" applyFont="1" applyFill="1" applyBorder="1" applyAlignment="1">
      <alignment horizontal="right"/>
    </xf>
    <xf numFmtId="175" fontId="10" fillId="17" borderId="31" xfId="7" applyNumberFormat="1" applyFont="1" applyFill="1" applyBorder="1" applyAlignment="1">
      <alignment horizontal="right"/>
    </xf>
    <xf numFmtId="1" fontId="4" fillId="0" borderId="0" xfId="7" applyNumberFormat="1"/>
    <xf numFmtId="0" fontId="2" fillId="15" borderId="0" xfId="0" applyFont="1" applyFill="1" applyAlignment="1">
      <alignment horizontal="centerContinuous" vertical="center"/>
    </xf>
    <xf numFmtId="0" fontId="2" fillId="15" borderId="0" xfId="0" applyFont="1" applyFill="1" applyAlignment="1">
      <alignment horizontal="centerContinuous"/>
    </xf>
    <xf numFmtId="0" fontId="9" fillId="13" borderId="0" xfId="0" applyFont="1" applyFill="1" applyAlignment="1">
      <alignment horizontal="centerContinuous" vertical="center"/>
    </xf>
    <xf numFmtId="0" fontId="2" fillId="13" borderId="0" xfId="0" applyFont="1" applyFill="1" applyAlignment="1">
      <alignment horizontal="centerContinuous" vertical="center"/>
    </xf>
    <xf numFmtId="0" fontId="2" fillId="13" borderId="0" xfId="0" applyFont="1" applyFill="1" applyAlignment="1">
      <alignment horizontal="centerContinuous"/>
    </xf>
    <xf numFmtId="0" fontId="13" fillId="2" borderId="6" xfId="4" applyFont="1" applyFill="1" applyBorder="1" applyAlignment="1" applyProtection="1">
      <alignment vertical="top"/>
      <protection locked="0"/>
    </xf>
    <xf numFmtId="0" fontId="13" fillId="2" borderId="48" xfId="6" applyFont="1" applyFill="1" applyBorder="1" applyAlignment="1" applyProtection="1">
      <alignment horizontal="right" vertical="top"/>
      <protection locked="0"/>
    </xf>
    <xf numFmtId="0" fontId="13" fillId="2" borderId="8" xfId="6" applyFont="1" applyFill="1" applyBorder="1" applyAlignment="1" applyProtection="1">
      <alignment horizontal="right" vertical="top" wrapText="1"/>
      <protection locked="0"/>
    </xf>
    <xf numFmtId="9" fontId="13" fillId="2" borderId="8" xfId="4" applyNumberFormat="1" applyFont="1" applyFill="1" applyBorder="1" applyAlignment="1" applyProtection="1">
      <alignment horizontal="right" vertical="top"/>
      <protection locked="0"/>
    </xf>
    <xf numFmtId="0" fontId="13" fillId="2" borderId="9" xfId="4" applyFont="1" applyFill="1" applyBorder="1" applyAlignment="1" applyProtection="1">
      <alignment vertical="top" wrapText="1"/>
      <protection locked="0"/>
    </xf>
    <xf numFmtId="0" fontId="13" fillId="2" borderId="9" xfId="4" applyFont="1" applyFill="1" applyBorder="1" applyAlignment="1" applyProtection="1">
      <alignment wrapText="1"/>
      <protection locked="0"/>
    </xf>
    <xf numFmtId="1" fontId="7" fillId="4" borderId="47" xfId="1" applyNumberFormat="1" applyFont="1" applyFill="1" applyBorder="1" applyAlignment="1">
      <alignment horizontal="left" vertical="center"/>
    </xf>
    <xf numFmtId="1" fontId="7" fillId="4" borderId="64" xfId="1" applyNumberFormat="1" applyFont="1" applyFill="1" applyBorder="1" applyAlignment="1">
      <alignment horizontal="left" vertical="center"/>
    </xf>
    <xf numFmtId="1" fontId="13" fillId="3" borderId="0" xfId="1" applyNumberFormat="1" applyFont="1" applyFill="1" applyAlignment="1">
      <alignment horizontal="left" vertical="center"/>
    </xf>
    <xf numFmtId="1" fontId="13" fillId="3" borderId="65" xfId="1" applyNumberFormat="1" applyFont="1" applyFill="1" applyBorder="1" applyAlignment="1">
      <alignment horizontal="left" vertical="center"/>
    </xf>
    <xf numFmtId="1" fontId="13" fillId="3" borderId="40" xfId="1" applyNumberFormat="1" applyFont="1" applyFill="1" applyBorder="1" applyAlignment="1">
      <alignment horizontal="left" vertical="center"/>
    </xf>
    <xf numFmtId="1" fontId="13" fillId="3" borderId="42" xfId="1" applyNumberFormat="1" applyFont="1" applyFill="1" applyBorder="1" applyAlignment="1">
      <alignment horizontal="left" vertical="center"/>
    </xf>
    <xf numFmtId="165" fontId="7" fillId="3" borderId="0" xfId="1" applyNumberFormat="1" applyFont="1" applyFill="1" applyAlignment="1">
      <alignment horizontal="left" vertical="center"/>
    </xf>
    <xf numFmtId="1" fontId="13" fillId="3" borderId="48" xfId="1" applyNumberFormat="1" applyFont="1" applyFill="1" applyBorder="1" applyAlignment="1">
      <alignment horizontal="left" vertical="center"/>
    </xf>
    <xf numFmtId="165" fontId="13" fillId="3" borderId="48" xfId="1" applyNumberFormat="1" applyFont="1" applyFill="1" applyBorder="1" applyAlignment="1">
      <alignment horizontal="left" vertical="center"/>
    </xf>
    <xf numFmtId="165" fontId="13" fillId="3" borderId="0" xfId="1" applyNumberFormat="1" applyFont="1" applyFill="1" applyAlignment="1">
      <alignment horizontal="left" vertical="center"/>
    </xf>
    <xf numFmtId="1" fontId="7" fillId="3" borderId="0" xfId="1" applyNumberFormat="1" applyFont="1" applyFill="1" applyAlignment="1">
      <alignment horizontal="left" vertical="center"/>
    </xf>
    <xf numFmtId="1" fontId="13" fillId="3" borderId="47" xfId="1" applyNumberFormat="1" applyFont="1" applyFill="1" applyBorder="1" applyAlignment="1">
      <alignment horizontal="left" vertical="center"/>
    </xf>
    <xf numFmtId="165" fontId="7" fillId="3" borderId="49" xfId="1" applyNumberFormat="1" applyFont="1" applyFill="1" applyBorder="1" applyAlignment="1">
      <alignment horizontal="left" vertical="center"/>
    </xf>
    <xf numFmtId="0" fontId="13" fillId="0" borderId="26" xfId="6" applyFont="1" applyBorder="1" applyAlignment="1" applyProtection="1">
      <alignment vertical="center" wrapText="1"/>
      <protection locked="0"/>
    </xf>
    <xf numFmtId="0" fontId="13" fillId="0" borderId="27" xfId="6" applyFont="1" applyBorder="1" applyProtection="1">
      <protection locked="0"/>
    </xf>
    <xf numFmtId="170" fontId="13" fillId="0" borderId="42" xfId="5" applyNumberFormat="1" applyFont="1" applyFill="1" applyBorder="1" applyAlignment="1" applyProtection="1">
      <alignment horizontal="right" vertical="center" wrapText="1"/>
      <protection locked="0"/>
    </xf>
    <xf numFmtId="170" fontId="13" fillId="0" borderId="42" xfId="5" applyNumberFormat="1" applyFont="1" applyFill="1" applyBorder="1" applyAlignment="1" applyProtection="1">
      <alignment horizontal="right" wrapText="1"/>
      <protection locked="0"/>
    </xf>
    <xf numFmtId="170" fontId="13" fillId="0" borderId="35" xfId="5" applyNumberFormat="1" applyFont="1" applyFill="1" applyBorder="1" applyAlignment="1" applyProtection="1">
      <alignment horizontal="right" wrapText="1"/>
      <protection locked="0"/>
    </xf>
    <xf numFmtId="0" fontId="13" fillId="0" borderId="11" xfId="6" applyFont="1" applyBorder="1" applyAlignment="1" applyProtection="1">
      <alignment vertical="center"/>
      <protection locked="0"/>
    </xf>
    <xf numFmtId="0" fontId="13" fillId="0" borderId="13" xfId="6" applyFont="1" applyBorder="1" applyAlignment="1">
      <alignment wrapText="1"/>
    </xf>
    <xf numFmtId="170" fontId="13" fillId="0" borderId="25" xfId="5" applyNumberFormat="1" applyFont="1" applyFill="1" applyBorder="1" applyAlignment="1" applyProtection="1">
      <alignment horizontal="right" vertical="center"/>
      <protection locked="0"/>
    </xf>
    <xf numFmtId="170" fontId="13" fillId="0" borderId="23" xfId="5" applyNumberFormat="1" applyFont="1" applyFill="1" applyBorder="1" applyAlignment="1" applyProtection="1">
      <alignment horizontal="right" vertical="center"/>
      <protection locked="0"/>
    </xf>
    <xf numFmtId="0" fontId="13" fillId="0" borderId="26" xfId="6" applyFont="1" applyBorder="1" applyAlignment="1" applyProtection="1">
      <alignment vertical="center"/>
      <protection locked="0"/>
    </xf>
    <xf numFmtId="0" fontId="13" fillId="0" borderId="27" xfId="6" applyFont="1" applyBorder="1" applyAlignment="1" applyProtection="1">
      <alignment wrapText="1"/>
      <protection locked="0"/>
    </xf>
    <xf numFmtId="170" fontId="13" fillId="0" borderId="19" xfId="5" applyNumberFormat="1" applyFont="1" applyFill="1" applyBorder="1" applyAlignment="1" applyProtection="1">
      <alignment horizontal="right" vertical="center"/>
      <protection locked="0"/>
    </xf>
    <xf numFmtId="170" fontId="13" fillId="0" borderId="20" xfId="5" applyNumberFormat="1" applyFont="1" applyFill="1" applyBorder="1" applyAlignment="1" applyProtection="1">
      <alignment horizontal="right" vertical="center"/>
      <protection locked="0"/>
    </xf>
    <xf numFmtId="0" fontId="13" fillId="0" borderId="6" xfId="6" applyFont="1" applyBorder="1" applyAlignment="1" applyProtection="1">
      <alignment vertical="center"/>
      <protection locked="0"/>
    </xf>
    <xf numFmtId="0" fontId="13" fillId="0" borderId="8" xfId="6" applyFont="1" applyBorder="1" applyAlignment="1" applyProtection="1">
      <alignment wrapText="1"/>
      <protection locked="0"/>
    </xf>
    <xf numFmtId="0" fontId="13" fillId="0" borderId="19" xfId="6" applyFont="1" applyBorder="1" applyAlignment="1" applyProtection="1">
      <alignment wrapText="1"/>
      <protection locked="0"/>
    </xf>
    <xf numFmtId="1" fontId="13" fillId="0" borderId="19" xfId="6" applyNumberFormat="1" applyFont="1" applyBorder="1" applyProtection="1">
      <protection locked="0"/>
    </xf>
    <xf numFmtId="0" fontId="13" fillId="0" borderId="26" xfId="6" applyFont="1" applyBorder="1" applyProtection="1">
      <protection locked="0"/>
    </xf>
    <xf numFmtId="0" fontId="13" fillId="0" borderId="45" xfId="6" applyFont="1" applyBorder="1" applyProtection="1">
      <protection locked="0"/>
    </xf>
    <xf numFmtId="0" fontId="13" fillId="0" borderId="7" xfId="6" applyFont="1" applyBorder="1" applyProtection="1">
      <protection locked="0"/>
    </xf>
    <xf numFmtId="0" fontId="13" fillId="0" borderId="4" xfId="6" applyFont="1" applyBorder="1" applyProtection="1">
      <protection locked="0"/>
    </xf>
    <xf numFmtId="0" fontId="13" fillId="0" borderId="0" xfId="6" applyFont="1" applyProtection="1">
      <protection locked="0"/>
    </xf>
    <xf numFmtId="0" fontId="13" fillId="0" borderId="34" xfId="6" applyFont="1" applyBorder="1" applyProtection="1">
      <protection locked="0"/>
    </xf>
    <xf numFmtId="164" fontId="13" fillId="18" borderId="8" xfId="10" applyNumberFormat="1" applyFont="1" applyFill="1" applyBorder="1" applyAlignment="1" applyProtection="1">
      <alignment horizontal="right"/>
      <protection locked="0"/>
    </xf>
    <xf numFmtId="165" fontId="13" fillId="0" borderId="35" xfId="1" applyNumberFormat="1" applyFont="1" applyBorder="1" applyAlignment="1">
      <alignment horizontal="right" vertical="top" wrapText="1"/>
    </xf>
    <xf numFmtId="165" fontId="13" fillId="0" borderId="20" xfId="1" applyNumberFormat="1" applyFont="1" applyBorder="1" applyAlignment="1">
      <alignment horizontal="right" vertical="top" wrapText="1"/>
    </xf>
    <xf numFmtId="165" fontId="13" fillId="0" borderId="20" xfId="1" quotePrefix="1" applyNumberFormat="1" applyFont="1" applyBorder="1" applyAlignment="1">
      <alignment horizontal="right" vertical="top" wrapText="1"/>
    </xf>
    <xf numFmtId="165" fontId="13" fillId="0" borderId="20" xfId="1" applyNumberFormat="1" applyFont="1" applyBorder="1" applyAlignment="1">
      <alignment horizontal="right" wrapText="1"/>
    </xf>
    <xf numFmtId="165" fontId="10" fillId="0" borderId="38" xfId="1" applyNumberFormat="1" applyFont="1" applyBorder="1" applyAlignment="1">
      <alignment horizontal="right"/>
    </xf>
    <xf numFmtId="3" fontId="13" fillId="0" borderId="34" xfId="6" applyNumberFormat="1" applyFont="1" applyBorder="1" applyProtection="1">
      <protection locked="0"/>
    </xf>
    <xf numFmtId="1" fontId="13" fillId="0" borderId="22" xfId="6" applyNumberFormat="1" applyFont="1" applyBorder="1" applyAlignment="1">
      <alignment horizontal="right" vertical="center" wrapText="1"/>
    </xf>
    <xf numFmtId="1" fontId="13" fillId="0" borderId="34" xfId="6" applyNumberFormat="1" applyFont="1" applyBorder="1" applyAlignment="1" applyProtection="1">
      <alignment wrapText="1"/>
      <protection locked="0"/>
    </xf>
    <xf numFmtId="1" fontId="13" fillId="0" borderId="19" xfId="6" applyNumberFormat="1" applyFont="1" applyBorder="1" applyAlignment="1" applyProtection="1">
      <alignment wrapText="1"/>
      <protection locked="0"/>
    </xf>
    <xf numFmtId="1" fontId="13" fillId="0" borderId="45" xfId="6" applyNumberFormat="1" applyFont="1" applyBorder="1" applyProtection="1">
      <protection locked="0"/>
    </xf>
    <xf numFmtId="1" fontId="13" fillId="0" borderId="7" xfId="6" applyNumberFormat="1" applyFont="1" applyBorder="1" applyProtection="1">
      <protection locked="0"/>
    </xf>
    <xf numFmtId="165" fontId="13" fillId="0" borderId="19" xfId="1" quotePrefix="1" applyNumberFormat="1" applyFont="1" applyBorder="1" applyAlignment="1">
      <alignment horizontal="right" vertical="top"/>
    </xf>
    <xf numFmtId="165" fontId="13" fillId="0" borderId="19" xfId="1" applyNumberFormat="1" applyFont="1" applyBorder="1" applyAlignment="1">
      <alignment horizontal="right"/>
    </xf>
    <xf numFmtId="165" fontId="21" fillId="0" borderId="34" xfId="1" applyNumberFormat="1" applyFont="1" applyBorder="1" applyAlignment="1">
      <alignment horizontal="right" vertical="top"/>
    </xf>
    <xf numFmtId="3" fontId="13" fillId="0" borderId="19" xfId="1" quotePrefix="1" applyNumberFormat="1" applyFont="1" applyBorder="1" applyAlignment="1">
      <alignment horizontal="right" vertical="top"/>
    </xf>
    <xf numFmtId="3" fontId="13" fillId="0" borderId="19" xfId="1" applyNumberFormat="1" applyFont="1" applyBorder="1" applyAlignment="1">
      <alignment horizontal="right" vertical="center"/>
    </xf>
    <xf numFmtId="3" fontId="13" fillId="0" borderId="19" xfId="1" applyNumberFormat="1" applyFont="1" applyBorder="1" applyAlignment="1">
      <alignment horizontal="right"/>
    </xf>
    <xf numFmtId="3" fontId="13" fillId="0" borderId="19" xfId="1" quotePrefix="1" applyNumberFormat="1" applyFont="1" applyBorder="1" applyAlignment="1">
      <alignment horizontal="right" vertical="center"/>
    </xf>
    <xf numFmtId="3" fontId="13" fillId="19" borderId="19" xfId="1" applyNumberFormat="1" applyFont="1" applyFill="1" applyBorder="1" applyAlignment="1">
      <alignment horizontal="right" vertical="top"/>
    </xf>
    <xf numFmtId="9" fontId="13" fillId="19" borderId="19" xfId="3" applyFont="1" applyFill="1" applyBorder="1" applyAlignment="1">
      <alignment horizontal="right" vertical="top"/>
    </xf>
    <xf numFmtId="166" fontId="13" fillId="19" borderId="19" xfId="2" applyNumberFormat="1" applyFont="1" applyFill="1" applyBorder="1" applyAlignment="1">
      <alignment horizontal="right"/>
    </xf>
    <xf numFmtId="178" fontId="4" fillId="19" borderId="19" xfId="1" applyNumberFormat="1" applyFill="1" applyBorder="1" applyAlignment="1">
      <alignment horizontal="right"/>
    </xf>
    <xf numFmtId="17" fontId="4" fillId="19" borderId="19" xfId="1" applyNumberFormat="1" applyFill="1" applyBorder="1" applyAlignment="1">
      <alignment horizontal="right"/>
    </xf>
    <xf numFmtId="166" fontId="4" fillId="19" borderId="19" xfId="1" applyNumberFormat="1" applyFill="1" applyBorder="1" applyAlignment="1">
      <alignment horizontal="right"/>
    </xf>
    <xf numFmtId="166" fontId="13" fillId="19" borderId="19" xfId="2" applyNumberFormat="1" applyFont="1" applyFill="1" applyBorder="1" applyAlignment="1">
      <alignment horizontal="right" vertical="top"/>
    </xf>
    <xf numFmtId="3" fontId="13" fillId="18" borderId="19" xfId="1" applyNumberFormat="1" applyFont="1" applyFill="1" applyBorder="1" applyAlignment="1">
      <alignment horizontal="center" vertical="top"/>
    </xf>
    <xf numFmtId="9" fontId="13" fillId="18" borderId="19" xfId="3" applyFont="1" applyFill="1" applyBorder="1" applyAlignment="1">
      <alignment horizontal="right" vertical="top"/>
    </xf>
    <xf numFmtId="168" fontId="13" fillId="18" borderId="19" xfId="2" applyNumberFormat="1" applyFont="1" applyFill="1" applyBorder="1" applyAlignment="1">
      <alignment horizontal="center" vertical="top"/>
    </xf>
    <xf numFmtId="0" fontId="4" fillId="18" borderId="19" xfId="1" applyFill="1" applyBorder="1"/>
    <xf numFmtId="3" fontId="13" fillId="18" borderId="22" xfId="1" applyNumberFormat="1" applyFont="1" applyFill="1" applyBorder="1" applyAlignment="1">
      <alignment horizontal="center"/>
    </xf>
    <xf numFmtId="9" fontId="13" fillId="18" borderId="22" xfId="3" applyFont="1" applyFill="1" applyBorder="1" applyAlignment="1">
      <alignment horizontal="right" vertical="top"/>
    </xf>
    <xf numFmtId="168" fontId="13" fillId="18" borderId="22" xfId="2" applyNumberFormat="1" applyFont="1" applyFill="1" applyBorder="1" applyAlignment="1">
      <alignment horizontal="center" vertical="top"/>
    </xf>
    <xf numFmtId="17" fontId="4" fillId="0" borderId="22" xfId="1" applyNumberFormat="1" applyBorder="1" applyAlignment="1">
      <alignment horizontal="right"/>
    </xf>
    <xf numFmtId="164" fontId="19" fillId="18" borderId="8" xfId="2" applyNumberFormat="1" applyFont="1" applyFill="1" applyBorder="1" applyAlignment="1">
      <alignment horizontal="right"/>
    </xf>
    <xf numFmtId="9" fontId="19" fillId="18" borderId="8" xfId="1" applyNumberFormat="1" applyFont="1" applyFill="1" applyBorder="1" applyAlignment="1">
      <alignment horizontal="right"/>
    </xf>
    <xf numFmtId="164" fontId="19" fillId="18" borderId="48" xfId="2" applyNumberFormat="1" applyFont="1" applyFill="1" applyBorder="1" applyAlignment="1">
      <alignment horizontal="right"/>
    </xf>
    <xf numFmtId="9" fontId="19" fillId="18" borderId="48" xfId="1" applyNumberFormat="1" applyFont="1" applyFill="1" applyBorder="1" applyAlignment="1">
      <alignment horizontal="right"/>
    </xf>
    <xf numFmtId="164" fontId="13" fillId="18" borderId="27" xfId="2" applyNumberFormat="1" applyFont="1" applyFill="1" applyBorder="1" applyAlignment="1">
      <alignment horizontal="right"/>
    </xf>
    <xf numFmtId="164" fontId="19" fillId="18" borderId="27" xfId="2" applyNumberFormat="1" applyFont="1" applyFill="1" applyBorder="1" applyAlignment="1">
      <alignment horizontal="right"/>
    </xf>
    <xf numFmtId="9" fontId="19" fillId="18" borderId="27" xfId="1" applyNumberFormat="1" applyFont="1" applyFill="1" applyBorder="1" applyAlignment="1">
      <alignment horizontal="right"/>
    </xf>
    <xf numFmtId="9" fontId="19" fillId="18" borderId="48" xfId="1" applyNumberFormat="1" applyFont="1" applyFill="1" applyBorder="1"/>
    <xf numFmtId="164" fontId="13" fillId="18" borderId="8" xfId="2" applyNumberFormat="1" applyFont="1" applyFill="1" applyBorder="1" applyAlignment="1">
      <alignment horizontal="right"/>
    </xf>
    <xf numFmtId="164" fontId="26" fillId="20" borderId="30" xfId="2" applyNumberFormat="1" applyFont="1" applyFill="1" applyBorder="1" applyAlignment="1">
      <alignment horizontal="right"/>
    </xf>
    <xf numFmtId="9" fontId="19" fillId="18" borderId="8" xfId="1" applyNumberFormat="1" applyFont="1" applyFill="1" applyBorder="1"/>
    <xf numFmtId="3" fontId="19" fillId="18" borderId="48" xfId="1" applyNumberFormat="1" applyFont="1" applyFill="1" applyBorder="1" applyAlignment="1">
      <alignment horizontal="right"/>
    </xf>
    <xf numFmtId="9" fontId="13" fillId="18" borderId="8" xfId="6" applyNumberFormat="1" applyFont="1" applyFill="1" applyBorder="1" applyAlignment="1" applyProtection="1">
      <alignment horizontal="right"/>
      <protection locked="0"/>
    </xf>
    <xf numFmtId="9" fontId="13" fillId="18" borderId="48" xfId="4" applyNumberFormat="1" applyFont="1" applyFill="1" applyBorder="1" applyAlignment="1" applyProtection="1">
      <alignment horizontal="right"/>
      <protection locked="0"/>
    </xf>
    <xf numFmtId="9" fontId="13" fillId="18" borderId="48" xfId="6" applyNumberFormat="1" applyFont="1" applyFill="1" applyBorder="1" applyAlignment="1" applyProtection="1">
      <alignment horizontal="right"/>
      <protection locked="0"/>
    </xf>
    <xf numFmtId="164" fontId="13" fillId="18" borderId="48" xfId="10" applyNumberFormat="1" applyFont="1" applyFill="1" applyBorder="1" applyAlignment="1" applyProtection="1">
      <alignment horizontal="right"/>
      <protection locked="0"/>
    </xf>
    <xf numFmtId="0" fontId="13" fillId="18" borderId="8" xfId="6" applyFont="1" applyFill="1" applyBorder="1" applyAlignment="1" applyProtection="1">
      <alignment horizontal="right"/>
      <protection locked="0"/>
    </xf>
    <xf numFmtId="0" fontId="13" fillId="18" borderId="48" xfId="6" applyFont="1" applyFill="1" applyBorder="1" applyAlignment="1" applyProtection="1">
      <alignment horizontal="right" wrapText="1"/>
      <protection locked="0"/>
    </xf>
    <xf numFmtId="9" fontId="13" fillId="18" borderId="8" xfId="11" applyFont="1" applyFill="1" applyBorder="1" applyAlignment="1" applyProtection="1">
      <alignment horizontal="right"/>
      <protection locked="0"/>
    </xf>
    <xf numFmtId="9" fontId="13" fillId="18" borderId="48" xfId="11" applyFont="1" applyFill="1" applyBorder="1" applyAlignment="1" applyProtection="1">
      <alignment horizontal="right"/>
      <protection locked="0"/>
    </xf>
    <xf numFmtId="0" fontId="13" fillId="0" borderId="48" xfId="6" applyFont="1" applyBorder="1" applyAlignment="1" applyProtection="1">
      <alignment horizontal="right"/>
      <protection locked="0"/>
    </xf>
    <xf numFmtId="0" fontId="13" fillId="18" borderId="48" xfId="6" applyFont="1" applyFill="1" applyBorder="1" applyAlignment="1" applyProtection="1">
      <alignment horizontal="right"/>
      <protection locked="0"/>
    </xf>
    <xf numFmtId="164" fontId="7" fillId="20" borderId="52" xfId="10" applyNumberFormat="1" applyFont="1" applyFill="1" applyBorder="1" applyAlignment="1" applyProtection="1">
      <alignment horizontal="right"/>
      <protection locked="0"/>
    </xf>
    <xf numFmtId="9" fontId="13" fillId="18" borderId="8" xfId="4" applyNumberFormat="1" applyFont="1" applyFill="1" applyBorder="1" applyAlignment="1" applyProtection="1">
      <alignment horizontal="right"/>
      <protection locked="0"/>
    </xf>
    <xf numFmtId="9" fontId="13" fillId="18" borderId="8" xfId="4" applyNumberFormat="1" applyFont="1" applyFill="1" applyBorder="1" applyAlignment="1" applyProtection="1">
      <alignment horizontal="right" vertical="top"/>
      <protection locked="0"/>
    </xf>
    <xf numFmtId="164" fontId="13" fillId="18" borderId="8" xfId="10" applyNumberFormat="1" applyFont="1" applyFill="1" applyBorder="1" applyAlignment="1" applyProtection="1">
      <alignment horizontal="right" vertical="top"/>
      <protection locked="0"/>
    </xf>
    <xf numFmtId="9" fontId="13" fillId="18" borderId="13" xfId="6" applyNumberFormat="1" applyFont="1" applyFill="1" applyBorder="1" applyAlignment="1" applyProtection="1">
      <alignment horizontal="right"/>
      <protection locked="0"/>
    </xf>
    <xf numFmtId="0" fontId="13" fillId="18" borderId="8" xfId="4" applyFont="1" applyFill="1" applyBorder="1" applyAlignment="1" applyProtection="1">
      <alignment horizontal="right"/>
      <protection locked="0"/>
    </xf>
    <xf numFmtId="164" fontId="13" fillId="18" borderId="48" xfId="10" applyNumberFormat="1" applyFont="1" applyFill="1" applyBorder="1" applyAlignment="1" applyProtection="1">
      <alignment horizontal="right" wrapText="1"/>
      <protection locked="0"/>
    </xf>
    <xf numFmtId="164" fontId="13" fillId="18" borderId="13" xfId="10" applyNumberFormat="1" applyFont="1" applyFill="1" applyBorder="1" applyAlignment="1" applyProtection="1">
      <alignment horizontal="right" wrapText="1"/>
      <protection locked="0"/>
    </xf>
    <xf numFmtId="0" fontId="1" fillId="18" borderId="0" xfId="7" applyFont="1" applyFill="1" applyProtection="1">
      <protection locked="0"/>
    </xf>
    <xf numFmtId="9" fontId="13" fillId="18" borderId="30" xfId="6" applyNumberFormat="1" applyFont="1" applyFill="1" applyBorder="1" applyAlignment="1" applyProtection="1">
      <alignment horizontal="right"/>
      <protection locked="0"/>
    </xf>
    <xf numFmtId="164" fontId="13" fillId="18" borderId="30" xfId="10" applyNumberFormat="1" applyFont="1" applyFill="1" applyBorder="1" applyAlignment="1" applyProtection="1">
      <alignment horizontal="right"/>
      <protection locked="0"/>
    </xf>
    <xf numFmtId="9" fontId="13" fillId="18" borderId="5" xfId="6" applyNumberFormat="1" applyFont="1" applyFill="1" applyBorder="1" applyAlignment="1">
      <alignment horizontal="center"/>
    </xf>
    <xf numFmtId="3" fontId="13" fillId="18" borderId="5" xfId="4" applyNumberFormat="1" applyFont="1" applyFill="1" applyBorder="1" applyAlignment="1">
      <alignment horizontal="right" wrapText="1"/>
    </xf>
    <xf numFmtId="3" fontId="13" fillId="18" borderId="5" xfId="6" applyNumberFormat="1" applyFont="1" applyFill="1" applyBorder="1" applyAlignment="1">
      <alignment horizontal="right" wrapText="1"/>
    </xf>
    <xf numFmtId="3" fontId="13" fillId="18" borderId="53" xfId="6" applyNumberFormat="1" applyFont="1" applyFill="1" applyBorder="1" applyAlignment="1">
      <alignment horizontal="right" wrapText="1"/>
    </xf>
    <xf numFmtId="0" fontId="10" fillId="18" borderId="0" xfId="4" applyFont="1" applyFill="1"/>
    <xf numFmtId="3" fontId="13" fillId="18" borderId="31" xfId="6" applyNumberFormat="1" applyFont="1" applyFill="1" applyBorder="1" applyAlignment="1">
      <alignment horizontal="right" wrapText="1"/>
    </xf>
    <xf numFmtId="15" fontId="4" fillId="21" borderId="0" xfId="7" applyNumberFormat="1" applyFill="1"/>
    <xf numFmtId="1" fontId="10" fillId="0" borderId="54" xfId="7" applyNumberFormat="1" applyFont="1" applyBorder="1" applyAlignment="1">
      <alignment horizontal="right"/>
    </xf>
    <xf numFmtId="1" fontId="10" fillId="0" borderId="3" xfId="7" applyNumberFormat="1" applyFont="1" applyBorder="1" applyAlignment="1">
      <alignment horizontal="right"/>
    </xf>
    <xf numFmtId="2" fontId="4" fillId="0" borderId="37" xfId="7" applyNumberFormat="1" applyBorder="1" applyAlignment="1">
      <alignment horizontal="center" vertical="center"/>
    </xf>
    <xf numFmtId="2" fontId="4" fillId="0" borderId="38" xfId="7" applyNumberFormat="1" applyBorder="1" applyAlignment="1">
      <alignment horizontal="center" vertical="center"/>
    </xf>
    <xf numFmtId="2" fontId="4" fillId="0" borderId="19" xfId="7" applyNumberFormat="1" applyBorder="1" applyAlignment="1">
      <alignment horizontal="center" vertical="center"/>
    </xf>
    <xf numFmtId="2" fontId="4" fillId="0" borderId="20" xfId="7" applyNumberFormat="1" applyBorder="1" applyAlignment="1">
      <alignment horizontal="center" vertical="center"/>
    </xf>
    <xf numFmtId="2" fontId="4" fillId="0" borderId="22" xfId="7" applyNumberFormat="1" applyBorder="1" applyAlignment="1">
      <alignment horizontal="center" vertical="center"/>
    </xf>
    <xf numFmtId="2" fontId="4" fillId="0" borderId="23" xfId="7" applyNumberFormat="1" applyBorder="1" applyAlignment="1">
      <alignment horizontal="center" vertical="center"/>
    </xf>
    <xf numFmtId="175" fontId="10" fillId="0" borderId="55" xfId="7" applyNumberFormat="1" applyFont="1" applyBorder="1" applyAlignment="1">
      <alignment horizontal="right"/>
    </xf>
    <xf numFmtId="1" fontId="10" fillId="19" borderId="54" xfId="7" applyNumberFormat="1" applyFont="1" applyFill="1" applyBorder="1" applyAlignment="1">
      <alignment horizontal="right"/>
    </xf>
    <xf numFmtId="175" fontId="10" fillId="19" borderId="56" xfId="7" applyNumberFormat="1" applyFont="1" applyFill="1" applyBorder="1" applyAlignment="1">
      <alignment horizontal="right"/>
    </xf>
    <xf numFmtId="175" fontId="10" fillId="19" borderId="31" xfId="7" applyNumberFormat="1" applyFont="1" applyFill="1" applyBorder="1" applyAlignment="1">
      <alignment horizontal="right"/>
    </xf>
    <xf numFmtId="44" fontId="3" fillId="21" borderId="54" xfId="9" applyFont="1" applyFill="1" applyBorder="1" applyAlignment="1">
      <alignment horizontal="center"/>
    </xf>
    <xf numFmtId="44" fontId="3" fillId="21" borderId="56" xfId="9" applyFont="1" applyFill="1" applyBorder="1" applyAlignment="1">
      <alignment horizontal="center"/>
    </xf>
    <xf numFmtId="0" fontId="10" fillId="0" borderId="55" xfId="7" applyFont="1" applyBorder="1" applyAlignment="1">
      <alignment horizontal="right"/>
    </xf>
    <xf numFmtId="1" fontId="10" fillId="0" borderId="5" xfId="7" applyNumberFormat="1" applyFont="1" applyBorder="1" applyAlignment="1">
      <alignment horizontal="right"/>
    </xf>
    <xf numFmtId="175" fontId="10" fillId="0" borderId="56" xfId="7" applyNumberFormat="1" applyFont="1" applyBorder="1" applyAlignment="1">
      <alignment horizontal="right"/>
    </xf>
    <xf numFmtId="0" fontId="10" fillId="19" borderId="54" xfId="7" applyFont="1" applyFill="1" applyBorder="1" applyAlignment="1">
      <alignment horizontal="right"/>
    </xf>
    <xf numFmtId="1" fontId="10" fillId="19" borderId="3" xfId="7" applyNumberFormat="1" applyFont="1" applyFill="1" applyBorder="1" applyAlignment="1">
      <alignment horizontal="right"/>
    </xf>
    <xf numFmtId="175" fontId="10" fillId="19" borderId="5" xfId="7" applyNumberFormat="1" applyFont="1" applyFill="1" applyBorder="1" applyAlignment="1">
      <alignment horizontal="right"/>
    </xf>
    <xf numFmtId="44" fontId="2" fillId="22" borderId="54" xfId="9" applyFont="1" applyFill="1" applyBorder="1"/>
    <xf numFmtId="44" fontId="2" fillId="22" borderId="56" xfId="9" applyFont="1" applyFill="1" applyBorder="1"/>
    <xf numFmtId="175" fontId="10" fillId="0" borderId="31" xfId="7" applyNumberFormat="1" applyFont="1" applyBorder="1" applyAlignment="1">
      <alignment horizontal="right"/>
    </xf>
    <xf numFmtId="175" fontId="10" fillId="19" borderId="55" xfId="7" applyNumberFormat="1" applyFont="1" applyFill="1" applyBorder="1" applyAlignment="1">
      <alignment horizontal="right"/>
    </xf>
    <xf numFmtId="1" fontId="10" fillId="0" borderId="56" xfId="7" applyNumberFormat="1" applyFont="1" applyBorder="1" applyAlignment="1">
      <alignment horizontal="right"/>
    </xf>
    <xf numFmtId="1" fontId="10" fillId="18" borderId="3" xfId="7" applyNumberFormat="1" applyFont="1" applyFill="1" applyBorder="1" applyAlignment="1">
      <alignment horizontal="right"/>
    </xf>
    <xf numFmtId="175" fontId="10" fillId="18" borderId="5" xfId="7" applyNumberFormat="1" applyFont="1" applyFill="1" applyBorder="1" applyAlignment="1">
      <alignment horizontal="right"/>
    </xf>
    <xf numFmtId="44" fontId="3" fillId="21" borderId="55" xfId="9" applyFont="1" applyFill="1" applyBorder="1" applyAlignment="1">
      <alignment horizontal="center"/>
    </xf>
    <xf numFmtId="44" fontId="3" fillId="21" borderId="56" xfId="9" applyFont="1" applyFill="1" applyBorder="1" applyAlignment="1">
      <alignment horizontal="center" vertical="center"/>
    </xf>
    <xf numFmtId="175" fontId="10" fillId="18" borderId="55" xfId="7" applyNumberFormat="1" applyFont="1" applyFill="1" applyBorder="1" applyAlignment="1">
      <alignment horizontal="right"/>
    </xf>
    <xf numFmtId="0" fontId="61" fillId="0" borderId="0" xfId="7" applyFont="1"/>
    <xf numFmtId="179" fontId="3" fillId="21" borderId="54" xfId="9" applyNumberFormat="1" applyFont="1" applyFill="1" applyBorder="1" applyAlignment="1">
      <alignment vertical="center"/>
    </xf>
    <xf numFmtId="1" fontId="10" fillId="0" borderId="55" xfId="7" applyNumberFormat="1" applyFont="1" applyBorder="1" applyAlignment="1">
      <alignment horizontal="center"/>
    </xf>
    <xf numFmtId="1" fontId="10" fillId="0" borderId="5" xfId="7" applyNumberFormat="1" applyFont="1" applyBorder="1" applyAlignment="1">
      <alignment horizontal="center"/>
    </xf>
    <xf numFmtId="173" fontId="10" fillId="0" borderId="56" xfId="7" applyNumberFormat="1" applyFont="1" applyBorder="1" applyAlignment="1">
      <alignment horizontal="center"/>
    </xf>
    <xf numFmtId="173" fontId="10" fillId="0" borderId="5" xfId="7" applyNumberFormat="1" applyFont="1" applyBorder="1" applyAlignment="1">
      <alignment horizontal="center"/>
    </xf>
    <xf numFmtId="174" fontId="10" fillId="0" borderId="55" xfId="7" applyNumberFormat="1" applyFont="1" applyBorder="1" applyAlignment="1">
      <alignment horizontal="center"/>
    </xf>
    <xf numFmtId="174" fontId="10" fillId="0" borderId="5" xfId="7" applyNumberFormat="1" applyFont="1" applyBorder="1" applyAlignment="1">
      <alignment horizontal="center"/>
    </xf>
    <xf numFmtId="174" fontId="10" fillId="0" borderId="5" xfId="7" applyNumberFormat="1" applyFont="1" applyBorder="1" applyAlignment="1">
      <alignment horizontal="center" wrapText="1"/>
    </xf>
    <xf numFmtId="1" fontId="10" fillId="19" borderId="54" xfId="7" applyNumberFormat="1" applyFont="1" applyFill="1" applyBorder="1" applyAlignment="1">
      <alignment horizontal="center"/>
    </xf>
    <xf numFmtId="1" fontId="10" fillId="19" borderId="3" xfId="7" applyNumberFormat="1" applyFont="1" applyFill="1" applyBorder="1" applyAlignment="1">
      <alignment horizontal="center"/>
    </xf>
    <xf numFmtId="173" fontId="10" fillId="19" borderId="56" xfId="7" applyNumberFormat="1" applyFont="1" applyFill="1" applyBorder="1" applyAlignment="1">
      <alignment horizontal="center"/>
    </xf>
    <xf numFmtId="173" fontId="10" fillId="19" borderId="5" xfId="7" applyNumberFormat="1" applyFont="1" applyFill="1" applyBorder="1" applyAlignment="1">
      <alignment horizontal="center"/>
    </xf>
    <xf numFmtId="174" fontId="10" fillId="19" borderId="55" xfId="7" applyNumberFormat="1" applyFont="1" applyFill="1" applyBorder="1" applyAlignment="1">
      <alignment horizontal="center"/>
    </xf>
    <xf numFmtId="174" fontId="10" fillId="19" borderId="5" xfId="7" applyNumberFormat="1" applyFont="1" applyFill="1" applyBorder="1" applyAlignment="1">
      <alignment horizontal="center"/>
    </xf>
    <xf numFmtId="174" fontId="10" fillId="19" borderId="5" xfId="7" applyNumberFormat="1" applyFont="1" applyFill="1" applyBorder="1" applyAlignment="1">
      <alignment horizontal="center" wrapText="1"/>
    </xf>
    <xf numFmtId="176" fontId="2" fillId="22" borderId="54" xfId="9" applyNumberFormat="1" applyFont="1" applyFill="1" applyBorder="1" applyAlignment="1">
      <alignment vertical="center"/>
    </xf>
    <xf numFmtId="1" fontId="10" fillId="0" borderId="54" xfId="7" applyNumberFormat="1" applyFont="1" applyBorder="1" applyAlignment="1">
      <alignment horizontal="center"/>
    </xf>
    <xf numFmtId="1" fontId="10" fillId="0" borderId="3" xfId="7" applyNumberFormat="1" applyFont="1" applyBorder="1" applyAlignment="1">
      <alignment horizontal="center"/>
    </xf>
    <xf numFmtId="173" fontId="10" fillId="0" borderId="55" xfId="7" applyNumberFormat="1" applyFont="1" applyBorder="1" applyAlignment="1">
      <alignment horizontal="center"/>
    </xf>
    <xf numFmtId="1" fontId="10" fillId="19" borderId="1" xfId="7" applyNumberFormat="1" applyFont="1" applyFill="1" applyBorder="1" applyAlignment="1">
      <alignment horizontal="center"/>
    </xf>
    <xf numFmtId="176" fontId="9" fillId="21" borderId="54" xfId="9" applyNumberFormat="1" applyFont="1" applyFill="1" applyBorder="1" applyAlignment="1">
      <alignment vertical="center"/>
    </xf>
    <xf numFmtId="173" fontId="10" fillId="0" borderId="31" xfId="7" applyNumberFormat="1" applyFont="1" applyBorder="1" applyAlignment="1">
      <alignment horizontal="center"/>
    </xf>
    <xf numFmtId="174" fontId="10" fillId="19" borderId="56" xfId="7" applyNumberFormat="1" applyFont="1" applyFill="1" applyBorder="1" applyAlignment="1">
      <alignment horizontal="center"/>
    </xf>
    <xf numFmtId="174" fontId="10" fillId="19" borderId="31" xfId="7" applyNumberFormat="1" applyFont="1" applyFill="1" applyBorder="1" applyAlignment="1">
      <alignment horizontal="center"/>
    </xf>
    <xf numFmtId="174" fontId="10" fillId="19" borderId="31" xfId="7" applyNumberFormat="1" applyFont="1" applyFill="1" applyBorder="1" applyAlignment="1">
      <alignment horizontal="center" wrapText="1"/>
    </xf>
    <xf numFmtId="1" fontId="10" fillId="18" borderId="5" xfId="7" applyNumberFormat="1" applyFont="1" applyFill="1" applyBorder="1" applyAlignment="1">
      <alignment horizontal="center"/>
    </xf>
    <xf numFmtId="173" fontId="10" fillId="18" borderId="5" xfId="7" applyNumberFormat="1" applyFont="1" applyFill="1" applyBorder="1" applyAlignment="1">
      <alignment horizontal="center"/>
    </xf>
    <xf numFmtId="174" fontId="10" fillId="18" borderId="55" xfId="7" applyNumberFormat="1" applyFont="1" applyFill="1" applyBorder="1" applyAlignment="1">
      <alignment horizontal="center"/>
    </xf>
    <xf numFmtId="174" fontId="10" fillId="18" borderId="5" xfId="7" applyNumberFormat="1" applyFont="1" applyFill="1" applyBorder="1" applyAlignment="1">
      <alignment horizontal="center" wrapText="1"/>
    </xf>
    <xf numFmtId="1" fontId="10" fillId="18" borderId="55" xfId="7" applyNumberFormat="1" applyFont="1" applyFill="1" applyBorder="1" applyAlignment="1">
      <alignment horizontal="center"/>
    </xf>
    <xf numFmtId="173" fontId="10" fillId="18" borderId="55" xfId="7" applyNumberFormat="1" applyFont="1" applyFill="1" applyBorder="1" applyAlignment="1">
      <alignment horizontal="center"/>
    </xf>
    <xf numFmtId="175" fontId="66" fillId="0" borderId="0" xfId="7" applyNumberFormat="1" applyFont="1"/>
    <xf numFmtId="0" fontId="4" fillId="0" borderId="0" xfId="7" applyAlignment="1">
      <alignment horizontal="center" vertical="center"/>
    </xf>
    <xf numFmtId="174" fontId="14" fillId="0" borderId="0" xfId="7" applyNumberFormat="1" applyFont="1" applyAlignment="1">
      <alignment horizontal="center"/>
    </xf>
    <xf numFmtId="180" fontId="4" fillId="0" borderId="0" xfId="7" applyNumberFormat="1" applyAlignment="1">
      <alignment horizontal="center"/>
    </xf>
    <xf numFmtId="180" fontId="66" fillId="0" borderId="0" xfId="7" applyNumberFormat="1" applyFont="1" applyAlignment="1">
      <alignment horizontal="center"/>
    </xf>
    <xf numFmtId="0" fontId="26" fillId="7" borderId="36" xfId="1" applyFont="1" applyFill="1" applyBorder="1"/>
    <xf numFmtId="0" fontId="26" fillId="7" borderId="50" xfId="1" applyFont="1" applyFill="1" applyBorder="1"/>
    <xf numFmtId="0" fontId="26" fillId="7" borderId="17" xfId="1" applyFont="1" applyFill="1" applyBorder="1"/>
    <xf numFmtId="0" fontId="19" fillId="9" borderId="0" xfId="1" applyFont="1" applyFill="1"/>
    <xf numFmtId="0" fontId="26" fillId="9" borderId="4" xfId="1" applyFont="1" applyFill="1" applyBorder="1"/>
    <xf numFmtId="0" fontId="26" fillId="9" borderId="31" xfId="1" applyFont="1" applyFill="1" applyBorder="1"/>
    <xf numFmtId="0" fontId="19" fillId="9" borderId="5" xfId="1" applyFont="1" applyFill="1" applyBorder="1"/>
    <xf numFmtId="0" fontId="26" fillId="9" borderId="31" xfId="1" applyFont="1" applyFill="1" applyBorder="1" applyAlignment="1">
      <alignment horizontal="right"/>
    </xf>
    <xf numFmtId="0" fontId="26" fillId="9" borderId="29" xfId="1" applyFont="1" applyFill="1" applyBorder="1"/>
    <xf numFmtId="0" fontId="19" fillId="2" borderId="48" xfId="1" applyFont="1" applyFill="1" applyBorder="1"/>
    <xf numFmtId="0" fontId="19" fillId="2" borderId="49" xfId="1" applyFont="1" applyFill="1" applyBorder="1"/>
    <xf numFmtId="0" fontId="19" fillId="2" borderId="8" xfId="1" applyFont="1" applyFill="1" applyBorder="1"/>
    <xf numFmtId="0" fontId="19" fillId="2" borderId="9" xfId="1" applyFont="1" applyFill="1" applyBorder="1"/>
    <xf numFmtId="3" fontId="12" fillId="5" borderId="46" xfId="1" applyNumberFormat="1" applyFont="1" applyFill="1" applyBorder="1" applyAlignment="1">
      <alignment horizontal="left" vertical="center" wrapText="1"/>
    </xf>
    <xf numFmtId="3" fontId="12" fillId="5" borderId="17" xfId="1" applyNumberFormat="1" applyFont="1" applyFill="1" applyBorder="1" applyAlignment="1">
      <alignment horizontal="left" vertical="center" wrapText="1"/>
    </xf>
    <xf numFmtId="0" fontId="19" fillId="7" borderId="30" xfId="1" applyFont="1" applyFill="1" applyBorder="1"/>
    <xf numFmtId="0" fontId="19" fillId="7" borderId="31" xfId="1" applyFont="1" applyFill="1" applyBorder="1"/>
    <xf numFmtId="0" fontId="19" fillId="2" borderId="27" xfId="1" applyFont="1" applyFill="1" applyBorder="1"/>
    <xf numFmtId="0" fontId="19" fillId="2" borderId="28" xfId="1" applyFont="1" applyFill="1" applyBorder="1"/>
    <xf numFmtId="0" fontId="19" fillId="2" borderId="8" xfId="1" applyFont="1" applyFill="1" applyBorder="1" applyAlignment="1">
      <alignment horizontal="left" wrapText="1"/>
    </xf>
    <xf numFmtId="0" fontId="19" fillId="2" borderId="9" xfId="1" applyFont="1" applyFill="1" applyBorder="1" applyAlignment="1">
      <alignment horizontal="left"/>
    </xf>
    <xf numFmtId="0" fontId="19" fillId="12" borderId="30" xfId="1" applyFont="1" applyFill="1" applyBorder="1"/>
    <xf numFmtId="0" fontId="19" fillId="12" borderId="31" xfId="1" applyFont="1" applyFill="1" applyBorder="1"/>
    <xf numFmtId="0" fontId="19" fillId="2" borderId="0" xfId="1" applyFont="1" applyFill="1"/>
    <xf numFmtId="0" fontId="19" fillId="2" borderId="27" xfId="1" applyFont="1" applyFill="1" applyBorder="1" applyAlignment="1">
      <alignment wrapText="1"/>
    </xf>
    <xf numFmtId="0" fontId="19" fillId="2" borderId="28" xfId="1" applyFont="1" applyFill="1" applyBorder="1" applyAlignment="1">
      <alignment wrapText="1"/>
    </xf>
    <xf numFmtId="0" fontId="19" fillId="2" borderId="8" xfId="1" applyFont="1" applyFill="1" applyBorder="1" applyAlignment="1">
      <alignment wrapText="1"/>
    </xf>
    <xf numFmtId="0" fontId="19" fillId="2" borderId="9" xfId="1" applyFont="1" applyFill="1" applyBorder="1" applyAlignment="1">
      <alignment wrapText="1"/>
    </xf>
    <xf numFmtId="0" fontId="19" fillId="2" borderId="50" xfId="1" applyFont="1" applyFill="1" applyBorder="1"/>
    <xf numFmtId="0" fontId="19" fillId="2" borderId="17" xfId="1" applyFont="1" applyFill="1" applyBorder="1"/>
    <xf numFmtId="1" fontId="9" fillId="3" borderId="36" xfId="6" applyNumberFormat="1" applyFont="1" applyFill="1" applyBorder="1" applyAlignment="1" applyProtection="1">
      <alignment horizontal="left" vertical="center"/>
      <protection locked="0"/>
    </xf>
    <xf numFmtId="1" fontId="9" fillId="3" borderId="50" xfId="6" applyNumberFormat="1" applyFont="1" applyFill="1" applyBorder="1" applyAlignment="1" applyProtection="1">
      <alignment horizontal="left" vertical="center"/>
      <protection locked="0"/>
    </xf>
    <xf numFmtId="0" fontId="4" fillId="0" borderId="0" xfId="7" applyAlignment="1">
      <alignment horizontal="center"/>
    </xf>
    <xf numFmtId="0" fontId="9" fillId="13" borderId="54" xfId="0" applyFont="1" applyFill="1" applyBorder="1" applyAlignment="1">
      <alignment horizontal="center" vertical="center"/>
    </xf>
    <xf numFmtId="0" fontId="9" fillId="13" borderId="55" xfId="0" applyFont="1" applyFill="1" applyBorder="1" applyAlignment="1">
      <alignment horizontal="center" vertical="center"/>
    </xf>
    <xf numFmtId="0" fontId="9" fillId="13" borderId="56" xfId="0" applyFont="1" applyFill="1" applyBorder="1" applyAlignment="1">
      <alignment horizontal="center" vertical="center"/>
    </xf>
    <xf numFmtId="44" fontId="3" fillId="13" borderId="54" xfId="9" applyFont="1" applyFill="1" applyBorder="1" applyAlignment="1">
      <alignment horizontal="center" vertical="center"/>
    </xf>
    <xf numFmtId="0" fontId="0" fillId="13" borderId="56" xfId="0" applyFill="1" applyBorder="1" applyAlignment="1">
      <alignment horizontal="center" vertical="center"/>
    </xf>
    <xf numFmtId="44" fontId="3" fillId="13" borderId="1" xfId="9" applyFont="1" applyFill="1" applyBorder="1" applyAlignment="1">
      <alignment horizontal="center" vertical="center"/>
    </xf>
    <xf numFmtId="0" fontId="0" fillId="13" borderId="29" xfId="0" applyFill="1" applyBorder="1" applyAlignment="1">
      <alignment horizontal="center" vertical="center"/>
    </xf>
    <xf numFmtId="0" fontId="3" fillId="13" borderId="1" xfId="7" applyFont="1" applyFill="1" applyBorder="1" applyAlignment="1">
      <alignment horizontal="center" vertical="center"/>
    </xf>
    <xf numFmtId="0" fontId="0" fillId="13" borderId="0" xfId="0" applyFill="1" applyAlignment="1">
      <alignment vertical="center"/>
    </xf>
    <xf numFmtId="0" fontId="0" fillId="13" borderId="3" xfId="0" applyFill="1" applyBorder="1"/>
    <xf numFmtId="0" fontId="0" fillId="13" borderId="29" xfId="0" applyFill="1" applyBorder="1" applyAlignment="1">
      <alignment vertical="center"/>
    </xf>
    <xf numFmtId="0" fontId="0" fillId="13" borderId="30" xfId="0" applyFill="1" applyBorder="1" applyAlignment="1">
      <alignment vertical="center"/>
    </xf>
    <xf numFmtId="0" fontId="0" fillId="13" borderId="31" xfId="0" applyFill="1" applyBorder="1"/>
    <xf numFmtId="44" fontId="3" fillId="21" borderId="54" xfId="9" applyFont="1" applyFill="1" applyBorder="1" applyAlignment="1">
      <alignment horizontal="center" vertical="center"/>
    </xf>
    <xf numFmtId="44" fontId="33" fillId="13" borderId="54" xfId="9" applyFont="1" applyFill="1" applyBorder="1" applyAlignment="1">
      <alignment horizontal="center" vertical="center"/>
    </xf>
    <xf numFmtId="0" fontId="0" fillId="13" borderId="2" xfId="0" applyFill="1" applyBorder="1" applyAlignment="1">
      <alignment vertical="center"/>
    </xf>
    <xf numFmtId="0" fontId="2" fillId="15" borderId="54" xfId="7" applyFont="1" applyFill="1" applyBorder="1" applyAlignment="1">
      <alignment horizontal="center" vertical="center"/>
    </xf>
    <xf numFmtId="0" fontId="2" fillId="15" borderId="55" xfId="7" applyFont="1" applyFill="1" applyBorder="1" applyAlignment="1">
      <alignment horizontal="center" vertical="center"/>
    </xf>
    <xf numFmtId="0" fontId="53" fillId="15" borderId="55" xfId="0" applyFont="1" applyFill="1" applyBorder="1" applyAlignment="1">
      <alignment horizontal="center" vertical="center"/>
    </xf>
    <xf numFmtId="0" fontId="53" fillId="15" borderId="56" xfId="0" applyFont="1" applyFill="1" applyBorder="1" applyAlignment="1">
      <alignment horizontal="center" vertical="center"/>
    </xf>
    <xf numFmtId="44" fontId="2" fillId="15" borderId="54" xfId="9" applyFont="1" applyFill="1" applyBorder="1" applyAlignment="1">
      <alignment horizontal="center" vertical="center"/>
    </xf>
    <xf numFmtId="0" fontId="0" fillId="0" borderId="56" xfId="0" applyBorder="1" applyAlignment="1">
      <alignment horizontal="center" vertical="center"/>
    </xf>
    <xf numFmtId="0" fontId="2" fillId="15" borderId="1" xfId="7"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2" fillId="15" borderId="56" xfId="7" applyFont="1" applyFill="1" applyBorder="1" applyAlignment="1">
      <alignment horizontal="center" vertical="center"/>
    </xf>
    <xf numFmtId="44" fontId="2" fillId="22" borderId="54" xfId="9" applyFont="1" applyFill="1" applyBorder="1" applyAlignment="1">
      <alignment horizontal="center" vertical="center"/>
    </xf>
    <xf numFmtId="0" fontId="9" fillId="13" borderId="54" xfId="7" applyFont="1" applyFill="1" applyBorder="1" applyAlignment="1">
      <alignment horizontal="center" vertical="center"/>
    </xf>
    <xf numFmtId="0" fontId="9" fillId="13" borderId="55" xfId="7" applyFont="1" applyFill="1" applyBorder="1" applyAlignment="1">
      <alignment horizontal="center" vertical="center"/>
    </xf>
    <xf numFmtId="0" fontId="9" fillId="13" borderId="56" xfId="7" applyFont="1" applyFill="1" applyBorder="1" applyAlignment="1">
      <alignment horizontal="center" vertical="center"/>
    </xf>
    <xf numFmtId="0" fontId="55" fillId="14" borderId="52" xfId="7" applyFont="1" applyFill="1" applyBorder="1" applyAlignment="1">
      <alignment horizontal="center" vertical="center" wrapText="1"/>
    </xf>
    <xf numFmtId="0" fontId="56" fillId="0" borderId="52" xfId="1" applyFont="1" applyBorder="1" applyAlignment="1">
      <alignment horizontal="center" vertical="center"/>
    </xf>
    <xf numFmtId="0" fontId="56" fillId="0" borderId="53" xfId="1" applyFont="1" applyBorder="1" applyAlignment="1">
      <alignment horizontal="center" vertical="center"/>
    </xf>
    <xf numFmtId="0" fontId="57" fillId="14" borderId="29" xfId="1" applyFont="1" applyFill="1" applyBorder="1" applyAlignment="1">
      <alignment horizontal="center" vertical="center"/>
    </xf>
    <xf numFmtId="0" fontId="57" fillId="14" borderId="30" xfId="1" applyFont="1" applyFill="1" applyBorder="1" applyAlignment="1">
      <alignment horizontal="center" vertical="center"/>
    </xf>
    <xf numFmtId="0" fontId="57" fillId="14" borderId="31" xfId="1" applyFont="1" applyFill="1" applyBorder="1" applyAlignment="1">
      <alignment horizontal="center" vertical="center"/>
    </xf>
    <xf numFmtId="0" fontId="3" fillId="13" borderId="54" xfId="7" applyFont="1" applyFill="1" applyBorder="1" applyAlignment="1">
      <alignment horizontal="center" vertical="center"/>
    </xf>
    <xf numFmtId="0" fontId="3" fillId="13" borderId="55" xfId="7" applyFont="1" applyFill="1" applyBorder="1" applyAlignment="1">
      <alignment horizontal="center" vertical="center"/>
    </xf>
    <xf numFmtId="0" fontId="3" fillId="13" borderId="56" xfId="7" applyFont="1" applyFill="1" applyBorder="1" applyAlignment="1">
      <alignment horizontal="center" vertical="center"/>
    </xf>
    <xf numFmtId="0" fontId="55" fillId="14" borderId="51" xfId="7" applyFont="1" applyFill="1" applyBorder="1" applyAlignment="1">
      <alignment horizontal="center" vertical="center" wrapText="1"/>
    </xf>
    <xf numFmtId="2" fontId="35" fillId="15" borderId="54" xfId="7" applyNumberFormat="1" applyFont="1" applyFill="1" applyBorder="1" applyAlignment="1">
      <alignment horizontal="center" vertical="center"/>
    </xf>
    <xf numFmtId="0" fontId="2" fillId="15" borderId="54" xfId="0" applyFont="1" applyFill="1" applyBorder="1" applyAlignment="1">
      <alignment horizontal="center" vertical="center"/>
    </xf>
    <xf numFmtId="0" fontId="2" fillId="15" borderId="55" xfId="0" applyFont="1" applyFill="1" applyBorder="1" applyAlignment="1">
      <alignment horizontal="center" vertical="center"/>
    </xf>
    <xf numFmtId="0" fontId="2" fillId="15" borderId="56" xfId="0" applyFont="1" applyFill="1" applyBorder="1" applyAlignment="1">
      <alignment horizontal="center" vertical="center"/>
    </xf>
    <xf numFmtId="0" fontId="4" fillId="0" borderId="55" xfId="7" applyBorder="1" applyAlignment="1">
      <alignment horizontal="center" vertical="center"/>
    </xf>
    <xf numFmtId="0" fontId="4" fillId="0" borderId="56" xfId="7" applyBorder="1" applyAlignment="1">
      <alignment horizontal="center" vertical="center"/>
    </xf>
    <xf numFmtId="0" fontId="14" fillId="13" borderId="55" xfId="7" applyFont="1" applyFill="1" applyBorder="1" applyAlignment="1">
      <alignment horizontal="center" vertical="center"/>
    </xf>
    <xf numFmtId="0" fontId="14" fillId="13" borderId="56" xfId="7" applyFont="1" applyFill="1" applyBorder="1" applyAlignment="1">
      <alignment horizontal="center" vertical="center"/>
    </xf>
    <xf numFmtId="0" fontId="9" fillId="13" borderId="58" xfId="7" applyFont="1" applyFill="1" applyBorder="1" applyAlignment="1">
      <alignment horizontal="center" vertical="center"/>
    </xf>
    <xf numFmtId="0" fontId="0" fillId="0" borderId="55" xfId="0" applyBorder="1" applyAlignment="1">
      <alignment horizontal="center" vertical="center"/>
    </xf>
    <xf numFmtId="0" fontId="4" fillId="0" borderId="55" xfId="1" applyBorder="1" applyAlignment="1">
      <alignment horizontal="center" vertical="center"/>
    </xf>
    <xf numFmtId="0" fontId="4" fillId="0" borderId="56" xfId="1" applyBorder="1" applyAlignment="1">
      <alignment horizontal="center" vertical="center"/>
    </xf>
    <xf numFmtId="0" fontId="54" fillId="14" borderId="51" xfId="7" applyFont="1" applyFill="1" applyBorder="1" applyAlignment="1">
      <alignment horizontal="center" wrapText="1"/>
    </xf>
    <xf numFmtId="0" fontId="0" fillId="0" borderId="52" xfId="0" applyBorder="1" applyAlignment="1">
      <alignment horizontal="center"/>
    </xf>
    <xf numFmtId="0" fontId="0" fillId="0" borderId="53" xfId="0" applyBorder="1" applyAlignment="1">
      <alignment horizontal="center"/>
    </xf>
    <xf numFmtId="0" fontId="31" fillId="14" borderId="51" xfId="7" applyFont="1" applyFill="1" applyBorder="1" applyAlignment="1">
      <alignment horizontal="center" vertical="center" wrapText="1"/>
    </xf>
    <xf numFmtId="0" fontId="0" fillId="0" borderId="52" xfId="0" applyBorder="1" applyAlignment="1">
      <alignment vertical="center"/>
    </xf>
    <xf numFmtId="0" fontId="0" fillId="0" borderId="53" xfId="0" applyBorder="1" applyAlignment="1">
      <alignment vertical="center"/>
    </xf>
    <xf numFmtId="0" fontId="4" fillId="13" borderId="55" xfId="1" applyFill="1" applyBorder="1" applyAlignment="1">
      <alignment horizontal="center" vertical="center"/>
    </xf>
    <xf numFmtId="0" fontId="4" fillId="13" borderId="56" xfId="1" applyFill="1" applyBorder="1" applyAlignment="1">
      <alignment horizontal="center" vertical="center"/>
    </xf>
    <xf numFmtId="0" fontId="32" fillId="15" borderId="54" xfId="7" applyFont="1" applyFill="1" applyBorder="1" applyAlignment="1">
      <alignment horizontal="center" vertical="center"/>
    </xf>
    <xf numFmtId="0" fontId="36" fillId="15" borderId="55" xfId="1" applyFont="1" applyFill="1" applyBorder="1" applyAlignment="1">
      <alignment horizontal="center" vertical="center"/>
    </xf>
    <xf numFmtId="0" fontId="36" fillId="15" borderId="56" xfId="1" applyFont="1" applyFill="1" applyBorder="1" applyAlignment="1">
      <alignment horizontal="center" vertical="center"/>
    </xf>
    <xf numFmtId="168" fontId="13" fillId="0" borderId="19" xfId="14" applyNumberFormat="1" applyFont="1" applyBorder="1" applyAlignment="1">
      <alignment horizontal="right" vertical="top"/>
    </xf>
    <xf numFmtId="168" fontId="13" fillId="0" borderId="19" xfId="14" quotePrefix="1" applyNumberFormat="1" applyFont="1" applyBorder="1" applyAlignment="1">
      <alignment horizontal="right" vertical="top"/>
    </xf>
    <xf numFmtId="168" fontId="13" fillId="0" borderId="19" xfId="14" applyNumberFormat="1" applyFont="1" applyBorder="1" applyAlignment="1">
      <alignment horizontal="right" vertical="center"/>
    </xf>
    <xf numFmtId="168" fontId="13" fillId="0" borderId="19" xfId="14" applyNumberFormat="1" applyFont="1" applyBorder="1" applyAlignment="1">
      <alignment horizontal="right"/>
    </xf>
    <xf numFmtId="168" fontId="13" fillId="0" borderId="19" xfId="14" quotePrefix="1" applyNumberFormat="1" applyFont="1" applyBorder="1" applyAlignment="1">
      <alignment horizontal="right" vertical="center"/>
    </xf>
    <xf numFmtId="168" fontId="13" fillId="19" borderId="19" xfId="14" applyNumberFormat="1" applyFont="1" applyFill="1" applyBorder="1" applyAlignment="1">
      <alignment horizontal="right" vertical="top"/>
    </xf>
    <xf numFmtId="168" fontId="15" fillId="7" borderId="22" xfId="14" applyNumberFormat="1" applyFont="1" applyFill="1" applyBorder="1" applyAlignment="1">
      <alignment horizontal="right" vertical="center"/>
    </xf>
    <xf numFmtId="168" fontId="5" fillId="2" borderId="0" xfId="14" applyNumberFormat="1" applyFont="1" applyFill="1" applyAlignment="1">
      <alignment horizontal="center" vertical="center"/>
    </xf>
    <xf numFmtId="168" fontId="5" fillId="2" borderId="2" xfId="14" applyNumberFormat="1" applyFont="1" applyFill="1" applyBorder="1" applyAlignment="1">
      <alignment horizontal="center" vertical="center"/>
    </xf>
    <xf numFmtId="168" fontId="13" fillId="18" borderId="19" xfId="14" applyNumberFormat="1" applyFont="1" applyFill="1" applyBorder="1" applyAlignment="1">
      <alignment horizontal="center" vertical="top"/>
    </xf>
    <xf numFmtId="168" fontId="13" fillId="18" borderId="22" xfId="14" applyNumberFormat="1" applyFont="1" applyFill="1" applyBorder="1" applyAlignment="1">
      <alignment horizontal="center"/>
    </xf>
  </cellXfs>
  <cellStyles count="15">
    <cellStyle name="Comma" xfId="14" builtinId="3"/>
    <cellStyle name="Comma 2 2" xfId="5" xr:uid="{6E07F3DE-84E6-4F4C-B88E-19BBB6E08048}"/>
    <cellStyle name="Comma 3" xfId="10" xr:uid="{155DB308-A77E-40FC-BDCE-05A9F5AF4A2F}"/>
    <cellStyle name="Comma 4" xfId="2" xr:uid="{385E51DC-E0E6-42DF-BD47-5AF87CDB8610}"/>
    <cellStyle name="Comma 4 2" xfId="12" xr:uid="{E9038019-1CCA-4644-9613-CDCA998F9EAE}"/>
    <cellStyle name="Currency 3" xfId="9" xr:uid="{2BD82C74-2D04-4597-AF1A-AA304D8887A5}"/>
    <cellStyle name="Hyperlink" xfId="13" builtinId="8"/>
    <cellStyle name="Normal" xfId="0" builtinId="0"/>
    <cellStyle name="Normal 2" xfId="1" xr:uid="{DB1912C8-25FA-4AB8-9D2E-D76F6EA5BAE9}"/>
    <cellStyle name="Normal 2 2" xfId="7" xr:uid="{12905FB9-626B-42F8-80CB-0B84F0EEEF40}"/>
    <cellStyle name="Normal 3" xfId="6" xr:uid="{A73027B2-5DCE-4706-AFF8-5D0C0E75CFCF}"/>
    <cellStyle name="Normal 6" xfId="8" xr:uid="{5FA74091-B6CA-455B-8A89-4E1C530198D2}"/>
    <cellStyle name="Normal_RETAIL AND SAFETY  KPIs FULL YEAR VERIFICATION ISSUED" xfId="4" xr:uid="{90184FED-53DC-4597-A24D-1DC68D2320A6}"/>
    <cellStyle name="Percent 2 2" xfId="11" xr:uid="{2C269F87-6B2F-4FD3-883F-6DBD2B283E08}"/>
    <cellStyle name="Percent 3" xfId="3" xr:uid="{7E78B768-D379-4AA6-9D96-A36EB7082AB9}"/>
  </cellStyles>
  <dxfs count="0"/>
  <tableStyles count="0" defaultTableStyle="TableStyleMedium2" defaultPivotStyle="PivotStyleLight16"/>
  <colors>
    <mruColors>
      <color rgb="FFA2B2C8"/>
      <color rgb="FF0097A9"/>
      <color rgb="FF6B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1</xdr:col>
      <xdr:colOff>6901411</xdr:colOff>
      <xdr:row>12</xdr:row>
      <xdr:rowOff>154132</xdr:rowOff>
    </xdr:to>
    <xdr:pic>
      <xdr:nvPicPr>
        <xdr:cNvPr id="2" name="Picture 1" descr="Logo lockup">
          <a:extLst>
            <a:ext uri="{FF2B5EF4-FFF2-40B4-BE49-F238E27FC236}">
              <a16:creationId xmlns:a16="http://schemas.microsoft.com/office/drawing/2014/main" id="{4CA0BA7F-FA4A-427B-9A37-DBDD52526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277966" cy="2348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36309/AppData/Local/Microsoft/Windows/Temporary%20Internet%20Files/Content.Outlook/DKDN31PS/SSE_CMUK05_Appendix1_ES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s/GBCapacityMarket/Shared%20Documents/General/Investor%20Relations%20Spreadsheets/Auctions/SUMMARY%20-%20SSE%20outcome%20from%20all%20GB%20auctions%20-%20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ams/GBCapacityMarket/Shared%20Documents/General/Auctions/SUMMARY%20-%20SSE%20outcome%20from%20all%20GB%20auctions%20-%20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Deflat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inancial Year Revenues"/>
      <sheetName val="Investor Relations Spreadsheet"/>
      <sheetName val="Insurance"/>
      <sheetName val="Adjusted t-4 Clearing Prices"/>
      <sheetName val="Estimated Clearing Price"/>
      <sheetName val="T-4 2025-26"/>
      <sheetName val="T-4 2024-25"/>
      <sheetName val="T-4 2023-24"/>
      <sheetName val="T-1 2022-23"/>
      <sheetName val="T-3 2022-23"/>
      <sheetName val="T-1 2021-22"/>
      <sheetName val="T-4 2021-22"/>
      <sheetName val="T-1 2020-21"/>
      <sheetName val="T-4 2020-21"/>
      <sheetName val="T-1 2019-20"/>
      <sheetName val="T-4 2019-20"/>
      <sheetName val="T-1 2018-19"/>
      <sheetName val="T-4 2018-19"/>
      <sheetName val="Early Auction 2017-18"/>
      <sheetName val="IR Spreadsheet - GB"/>
    </sheetNames>
    <sheetDataSet>
      <sheetData sheetId="0">
        <row r="83">
          <cell r="H83">
            <v>840.01599999999962</v>
          </cell>
          <cell r="I83">
            <v>5838111.2000000002</v>
          </cell>
          <cell r="L83">
            <v>846.81399999999974</v>
          </cell>
          <cell r="U83">
            <v>854.62399999999968</v>
          </cell>
          <cell r="AE83">
            <v>872.64599999999973</v>
          </cell>
          <cell r="AP83">
            <v>805.59900000000005</v>
          </cell>
          <cell r="AV83">
            <v>74.966000000000008</v>
          </cell>
          <cell r="BA83">
            <v>888.5294964000002</v>
          </cell>
          <cell r="BG83">
            <v>0</v>
          </cell>
          <cell r="BL83">
            <v>888.5294964000002</v>
          </cell>
          <cell r="BR83">
            <v>892.69674999999995</v>
          </cell>
          <cell r="BX83">
            <v>914.4839999999997</v>
          </cell>
        </row>
        <row r="126">
          <cell r="H126">
            <v>4779.8399999999992</v>
          </cell>
          <cell r="I126">
            <v>29158672.875000004</v>
          </cell>
          <cell r="L126">
            <v>4736.0389999999998</v>
          </cell>
          <cell r="Q126">
            <v>1044.7719999999999</v>
          </cell>
          <cell r="U126">
            <v>3416.9920000000002</v>
          </cell>
          <cell r="AE126">
            <v>4577.0360000000001</v>
          </cell>
          <cell r="AP126">
            <v>4493.741</v>
          </cell>
          <cell r="AV126">
            <v>0</v>
          </cell>
          <cell r="AW126">
            <v>0</v>
          </cell>
          <cell r="BA126">
            <v>3024.2370000000001</v>
          </cell>
          <cell r="BG126">
            <v>2293.2660000000001</v>
          </cell>
          <cell r="BL126">
            <v>3827.5370000000003</v>
          </cell>
          <cell r="BR126">
            <v>3870.3340000000003</v>
          </cell>
          <cell r="BS126">
            <v>57844701</v>
          </cell>
          <cell r="BX126">
            <v>4632.8990000000003</v>
          </cell>
          <cell r="BY126">
            <v>111942462.375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846D1-DA2D-4250-A38A-EDF0EEE3537A}">
  <sheetPr>
    <tabColor rgb="FFA2B2C8"/>
  </sheetPr>
  <dimension ref="B13:X32"/>
  <sheetViews>
    <sheetView tabSelected="1" zoomScaleNormal="100" workbookViewId="0">
      <selection activeCell="C24" sqref="C24"/>
    </sheetView>
  </sheetViews>
  <sheetFormatPr defaultColWidth="7.59765625" defaultRowHeight="13.8"/>
  <cols>
    <col min="1" max="1" width="7.59765625" style="484"/>
    <col min="2" max="2" width="111.3984375" style="484" customWidth="1"/>
    <col min="3" max="4" width="36.8984375" style="484" customWidth="1"/>
    <col min="5" max="22" width="7.8984375" style="484" customWidth="1"/>
    <col min="23" max="16384" width="7.59765625" style="484"/>
  </cols>
  <sheetData>
    <row r="13" spans="2:2" ht="55.5" customHeight="1">
      <c r="B13" s="483" t="s">
        <v>0</v>
      </c>
    </row>
    <row r="14" spans="2:2" ht="20.399999999999999">
      <c r="B14" s="485" t="s">
        <v>637</v>
      </c>
    </row>
    <row r="15" spans="2:2" ht="20.399999999999999">
      <c r="B15" s="485" t="s">
        <v>1</v>
      </c>
    </row>
    <row r="16" spans="2:2" ht="20.399999999999999">
      <c r="B16" s="485" t="s">
        <v>2</v>
      </c>
    </row>
    <row r="17" spans="2:24" ht="14.1" customHeight="1" thickBot="1">
      <c r="B17" s="486"/>
      <c r="C17" s="486"/>
      <c r="D17" s="486"/>
      <c r="E17" s="486"/>
      <c r="F17" s="486"/>
      <c r="G17" s="486"/>
      <c r="H17" s="486"/>
      <c r="I17" s="486"/>
      <c r="J17" s="486"/>
      <c r="K17" s="486"/>
      <c r="L17" s="486"/>
      <c r="M17" s="486"/>
      <c r="N17" s="486"/>
      <c r="O17" s="486"/>
      <c r="P17" s="486"/>
      <c r="Q17" s="486"/>
      <c r="R17" s="486"/>
      <c r="S17" s="486"/>
      <c r="T17" s="486"/>
      <c r="U17" s="486"/>
      <c r="V17" s="486"/>
      <c r="W17" s="486"/>
      <c r="X17" s="486"/>
    </row>
    <row r="18" spans="2:24" s="489" customFormat="1" ht="49.5" customHeight="1" thickBot="1">
      <c r="B18" s="487" t="s">
        <v>3</v>
      </c>
      <c r="C18" s="488"/>
      <c r="D18" s="488"/>
    </row>
    <row r="19" spans="2:24" s="489" customFormat="1" ht="30" customHeight="1">
      <c r="B19" s="490" t="s">
        <v>4</v>
      </c>
      <c r="C19" s="488"/>
      <c r="D19" s="488"/>
    </row>
    <row r="20" spans="2:24" s="489" customFormat="1" ht="30" customHeight="1">
      <c r="B20" s="491" t="s">
        <v>5</v>
      </c>
      <c r="C20" s="488"/>
      <c r="D20" s="488"/>
    </row>
    <row r="21" spans="2:24" s="489" customFormat="1" ht="30" customHeight="1">
      <c r="B21" s="492" t="s">
        <v>6</v>
      </c>
      <c r="C21" s="488"/>
      <c r="D21" s="488"/>
    </row>
    <row r="22" spans="2:24" s="489" customFormat="1" ht="30" customHeight="1">
      <c r="B22" s="491" t="s">
        <v>7</v>
      </c>
      <c r="C22" s="488"/>
      <c r="D22" s="488"/>
    </row>
    <row r="23" spans="2:24" s="489" customFormat="1" ht="30" customHeight="1">
      <c r="B23" s="491" t="s">
        <v>8</v>
      </c>
      <c r="C23" s="488"/>
      <c r="D23" s="488"/>
    </row>
    <row r="24" spans="2:24" s="489" customFormat="1" ht="30" customHeight="1">
      <c r="B24" s="491" t="s">
        <v>9</v>
      </c>
      <c r="C24" s="488"/>
      <c r="D24" s="488"/>
    </row>
    <row r="25" spans="2:24" s="489" customFormat="1" ht="30" customHeight="1">
      <c r="B25" s="491" t="s">
        <v>10</v>
      </c>
      <c r="C25" s="488"/>
      <c r="D25" s="488"/>
    </row>
    <row r="26" spans="2:24" s="489" customFormat="1" ht="30" customHeight="1" thickBot="1">
      <c r="B26" s="494" t="s">
        <v>11</v>
      </c>
      <c r="C26" s="488"/>
      <c r="D26" s="488"/>
    </row>
    <row r="27" spans="2:24" ht="14.1" customHeight="1">
      <c r="B27" s="486"/>
      <c r="C27" s="486"/>
      <c r="D27" s="486"/>
      <c r="E27" s="486"/>
      <c r="F27" s="486"/>
      <c r="G27" s="486"/>
      <c r="H27" s="486"/>
      <c r="I27" s="486"/>
      <c r="J27" s="486"/>
      <c r="K27" s="486"/>
      <c r="L27" s="486"/>
      <c r="M27" s="486"/>
      <c r="N27" s="486"/>
      <c r="O27" s="486"/>
      <c r="P27" s="486"/>
      <c r="Q27" s="486"/>
      <c r="R27" s="486"/>
      <c r="S27" s="486"/>
      <c r="T27" s="486"/>
      <c r="U27" s="486"/>
      <c r="V27" s="486"/>
      <c r="W27" s="486"/>
      <c r="X27" s="486"/>
    </row>
    <row r="28" spans="2:24" ht="14.1" customHeight="1">
      <c r="B28" s="486"/>
      <c r="C28" s="486"/>
      <c r="D28" s="486"/>
      <c r="E28" s="486"/>
      <c r="F28" s="486"/>
      <c r="G28" s="486"/>
      <c r="H28" s="486"/>
      <c r="I28" s="486"/>
      <c r="J28" s="486"/>
      <c r="K28" s="486"/>
      <c r="L28" s="486"/>
      <c r="M28" s="486"/>
      <c r="N28" s="486"/>
      <c r="O28" s="486"/>
      <c r="P28" s="486"/>
      <c r="Q28" s="486"/>
      <c r="R28" s="486"/>
      <c r="S28" s="486"/>
      <c r="T28" s="486"/>
      <c r="U28" s="486"/>
      <c r="V28" s="486"/>
      <c r="W28" s="486"/>
      <c r="X28" s="486"/>
    </row>
    <row r="29" spans="2:24" ht="14.1" customHeight="1">
      <c r="B29" s="486"/>
      <c r="C29" s="486"/>
      <c r="D29" s="486"/>
      <c r="E29" s="486"/>
      <c r="F29" s="486"/>
      <c r="G29" s="486"/>
      <c r="H29" s="486"/>
      <c r="I29" s="486"/>
      <c r="J29" s="486"/>
      <c r="K29" s="486"/>
      <c r="L29" s="486"/>
      <c r="M29" s="486"/>
      <c r="N29" s="486"/>
      <c r="O29" s="486"/>
      <c r="P29" s="486"/>
      <c r="Q29" s="486"/>
      <c r="R29" s="486"/>
      <c r="S29" s="486"/>
      <c r="T29" s="486"/>
      <c r="U29" s="486"/>
      <c r="V29" s="486"/>
      <c r="W29" s="486"/>
      <c r="X29" s="486"/>
    </row>
    <row r="30" spans="2:24" ht="14.1" customHeight="1">
      <c r="B30" s="486"/>
      <c r="C30" s="486"/>
      <c r="D30" s="486"/>
      <c r="E30" s="486"/>
      <c r="F30" s="486"/>
      <c r="G30" s="486"/>
      <c r="H30" s="486"/>
      <c r="I30" s="486"/>
      <c r="J30" s="486"/>
      <c r="K30" s="486"/>
      <c r="L30" s="486"/>
      <c r="M30" s="486"/>
      <c r="N30" s="486"/>
      <c r="O30" s="486"/>
      <c r="P30" s="486"/>
      <c r="Q30" s="486"/>
      <c r="R30" s="486"/>
      <c r="S30" s="486"/>
      <c r="T30" s="486"/>
      <c r="U30" s="486"/>
      <c r="V30" s="486"/>
      <c r="W30" s="486"/>
      <c r="X30" s="486"/>
    </row>
    <row r="31" spans="2:24" ht="27" customHeight="1">
      <c r="B31" s="493"/>
      <c r="C31" s="486"/>
      <c r="D31" s="486"/>
      <c r="E31" s="486"/>
      <c r="F31" s="486"/>
      <c r="G31" s="486"/>
      <c r="H31" s="486"/>
      <c r="I31" s="486"/>
      <c r="J31" s="486"/>
      <c r="K31" s="486"/>
      <c r="L31" s="486"/>
      <c r="M31" s="486"/>
      <c r="N31" s="486"/>
      <c r="O31" s="486"/>
      <c r="P31" s="486"/>
      <c r="Q31" s="486"/>
      <c r="R31" s="486"/>
      <c r="S31" s="486"/>
      <c r="T31" s="486"/>
      <c r="U31" s="486"/>
      <c r="V31" s="486"/>
      <c r="W31" s="486"/>
      <c r="X31" s="486"/>
    </row>
    <row r="32" spans="2:24" ht="14.1" customHeight="1">
      <c r="B32" s="486"/>
      <c r="C32" s="486"/>
      <c r="D32" s="486"/>
      <c r="E32" s="486"/>
      <c r="F32" s="486"/>
      <c r="G32" s="486"/>
      <c r="H32" s="486"/>
      <c r="I32" s="486"/>
      <c r="J32" s="486"/>
      <c r="K32" s="486"/>
      <c r="L32" s="486"/>
      <c r="M32" s="486"/>
      <c r="N32" s="486"/>
      <c r="O32" s="486"/>
      <c r="P32" s="486"/>
      <c r="Q32" s="486"/>
      <c r="R32" s="486"/>
      <c r="S32" s="486"/>
      <c r="T32" s="486"/>
      <c r="U32" s="486"/>
      <c r="V32" s="486"/>
      <c r="W32" s="486"/>
      <c r="X32" s="486"/>
    </row>
  </sheetData>
  <hyperlinks>
    <hyperlink ref="B19" location="'Wind Assets'!A1" display="SSE Renewables - Wind asset list" xr:uid="{642C7DED-7280-48BE-940D-07421F40FD81}"/>
    <hyperlink ref="B20" location="'Hydro Assets'!A1" display="SSE Renewables - Hydro asset list" xr:uid="{FA589D3E-9302-4D35-86C6-391E6C1F678F}"/>
    <hyperlink ref="B21" location="'Ren. Output'!A1" display="SSE Renewables output" xr:uid="{09F7700E-740E-427E-AE3F-82F1CC367105}"/>
    <hyperlink ref="B22" location="'Ren. Pipeline'!A1" display="SSE Renewables project pipeline" xr:uid="{2203384D-ABC2-434B-95C0-7F135032EBA4}"/>
    <hyperlink ref="B24" location="'Thermal Output'!A1" display="SSE Thermal output" xr:uid="{626F0162-1B1B-4058-8923-A47CC40C5EC1}"/>
    <hyperlink ref="B26" location="'Ire. Cap. Payments'!A1" display="Irish Capacity Market contract payments " xr:uid="{00CB2C28-F114-41CF-9A98-1061C9AACFE8}"/>
    <hyperlink ref="B25" location="'GB Cap. Payments '!A1" display="GB Capacity Market contract payments" xr:uid="{1DA6F1B2-B260-4A9D-A606-5D5BEFC6744C}"/>
    <hyperlink ref="B23" location="'Thermal Assets &amp; Pipeline'!A1" display="SSE Thermal asset list and pipeline" xr:uid="{B7D23397-BFEA-44B0-84AA-7812F3B43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114D-EFFA-4270-ACE2-53D6BBE7F06E}">
  <sheetPr>
    <tabColor rgb="FF0097A9"/>
    <pageSetUpPr fitToPage="1"/>
  </sheetPr>
  <dimension ref="B1:DJ78"/>
  <sheetViews>
    <sheetView zoomScaleNormal="100" zoomScaleSheetLayoutView="70" workbookViewId="0">
      <pane ySplit="11" topLeftCell="A66" activePane="bottomLeft" state="frozen"/>
      <selection pane="bottomLeft" activeCell="K65" sqref="K65"/>
    </sheetView>
  </sheetViews>
  <sheetFormatPr defaultColWidth="7.59765625" defaultRowHeight="14.4"/>
  <cols>
    <col min="1" max="1" width="3.09765625" style="4" customWidth="1"/>
    <col min="2" max="2" width="19.69921875" style="1" customWidth="1"/>
    <col min="3" max="3" width="12.5" style="1" customWidth="1"/>
    <col min="4" max="4" width="8.69921875" style="1" customWidth="1"/>
    <col min="5" max="5" width="8.09765625" style="2" customWidth="1"/>
    <col min="6" max="6" width="8.3984375" style="3" customWidth="1"/>
    <col min="7" max="7" width="8.19921875" style="3" customWidth="1"/>
    <col min="8" max="8" width="9.59765625" style="3" customWidth="1"/>
    <col min="9" max="9" width="22.69921875" style="3" customWidth="1"/>
    <col min="10" max="10" width="9.8984375" style="3" customWidth="1"/>
    <col min="11" max="11" width="14.8984375" style="4" customWidth="1"/>
    <col min="12" max="12" width="12.3984375" style="5" customWidth="1"/>
    <col min="13" max="13" width="8.3984375" style="4" customWidth="1"/>
    <col min="14" max="14" width="10.59765625" style="4" bestFit="1" customWidth="1"/>
    <col min="15" max="15" width="8.3984375" style="4" customWidth="1"/>
    <col min="16" max="16" width="9" style="4" customWidth="1"/>
    <col min="17" max="17" width="8.59765625" style="4" customWidth="1"/>
    <col min="18" max="18" width="40.5" style="4" customWidth="1"/>
    <col min="19" max="16384" width="7.59765625" style="4"/>
  </cols>
  <sheetData>
    <row r="1" spans="2:114" ht="15" thickBot="1"/>
    <row r="2" spans="2:114" ht="22.5" customHeight="1">
      <c r="B2" s="6" t="s">
        <v>12</v>
      </c>
      <c r="C2" s="7"/>
      <c r="D2" s="7"/>
      <c r="E2" s="7"/>
      <c r="F2" s="8"/>
      <c r="L2" s="9"/>
      <c r="M2" s="10"/>
    </row>
    <row r="3" spans="2:114" ht="18.45" customHeight="1">
      <c r="B3" s="11" t="s">
        <v>13</v>
      </c>
      <c r="C3" s="12"/>
      <c r="D3" s="12"/>
      <c r="E3" s="12"/>
      <c r="F3" s="13"/>
      <c r="L3" s="9"/>
      <c r="M3" s="10"/>
      <c r="O3" s="14"/>
    </row>
    <row r="4" spans="2:114" ht="18.45" customHeight="1">
      <c r="B4" s="15"/>
      <c r="C4" s="16" t="s">
        <v>14</v>
      </c>
      <c r="D4" s="17" t="s">
        <v>15</v>
      </c>
      <c r="E4" s="17" t="s">
        <v>16</v>
      </c>
      <c r="F4" s="18" t="s">
        <v>17</v>
      </c>
      <c r="G4" s="19"/>
      <c r="L4" s="9"/>
      <c r="M4" s="10"/>
    </row>
    <row r="5" spans="2:114" ht="18.45" customHeight="1">
      <c r="B5" s="20" t="s">
        <v>18</v>
      </c>
      <c r="C5" s="21">
        <f>SUM(H12:H33)</f>
        <v>1285.4691500000001</v>
      </c>
      <c r="D5" s="22">
        <f>SUM(K12:K33)</f>
        <v>1247.4691499999999</v>
      </c>
      <c r="E5" s="22">
        <v>0</v>
      </c>
      <c r="F5" s="23">
        <v>0</v>
      </c>
      <c r="I5" s="24"/>
      <c r="L5" s="9"/>
      <c r="M5" s="10"/>
    </row>
    <row r="6" spans="2:114" ht="18.45" customHeight="1">
      <c r="B6" s="20" t="s">
        <v>19</v>
      </c>
      <c r="C6" s="21">
        <f>SUM(H34:H38)</f>
        <v>117.1</v>
      </c>
      <c r="D6" s="22">
        <f>SUM(K34:K38)</f>
        <v>117.1</v>
      </c>
      <c r="E6" s="22">
        <v>0</v>
      </c>
      <c r="F6" s="23">
        <v>0</v>
      </c>
      <c r="I6" s="24"/>
      <c r="K6" s="10"/>
      <c r="L6" s="9"/>
      <c r="M6" s="10"/>
    </row>
    <row r="7" spans="2:114">
      <c r="B7" s="20" t="s">
        <v>20</v>
      </c>
      <c r="C7" s="21">
        <f>SUM(H39:H64)</f>
        <v>581.78</v>
      </c>
      <c r="D7" s="22">
        <v>0</v>
      </c>
      <c r="E7" s="22">
        <v>0</v>
      </c>
      <c r="F7" s="23">
        <f>SUM(P39:P64)</f>
        <v>433.14999999999992</v>
      </c>
      <c r="I7" s="24"/>
      <c r="K7" s="10"/>
      <c r="L7" s="9"/>
      <c r="M7" s="10"/>
    </row>
    <row r="8" spans="2:114">
      <c r="B8" s="20" t="s">
        <v>21</v>
      </c>
      <c r="C8" s="21">
        <f>SUM(H65:H67)</f>
        <v>1013.95</v>
      </c>
      <c r="D8" s="22">
        <f>SUM(K67)</f>
        <v>252</v>
      </c>
      <c r="E8" s="22">
        <f>SUM(M65:M66)</f>
        <v>457.20000000000005</v>
      </c>
      <c r="F8" s="23">
        <v>0</v>
      </c>
      <c r="I8" s="24"/>
    </row>
    <row r="9" spans="2:114" ht="15" thickBot="1">
      <c r="B9" s="25" t="s">
        <v>22</v>
      </c>
      <c r="C9" s="26">
        <f>SUM(C5:C8)</f>
        <v>2998.2991499999998</v>
      </c>
      <c r="D9" s="27">
        <f>SUM(D5:D8)</f>
        <v>1616.5691499999998</v>
      </c>
      <c r="E9" s="27">
        <f>SUM(E5:E8)</f>
        <v>457.20000000000005</v>
      </c>
      <c r="F9" s="28">
        <f>SUM(F5:F8)</f>
        <v>433.14999999999992</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row>
    <row r="10" spans="2:114" ht="15" thickBot="1"/>
    <row r="11" spans="2:114" ht="39" customHeight="1">
      <c r="B11" s="29" t="s">
        <v>23</v>
      </c>
      <c r="C11" s="30" t="s">
        <v>24</v>
      </c>
      <c r="D11" s="30" t="s">
        <v>25</v>
      </c>
      <c r="E11" s="30" t="s">
        <v>26</v>
      </c>
      <c r="F11" s="30" t="s">
        <v>27</v>
      </c>
      <c r="G11" s="30" t="s">
        <v>28</v>
      </c>
      <c r="H11" s="30" t="s">
        <v>29</v>
      </c>
      <c r="I11" s="30" t="s">
        <v>30</v>
      </c>
      <c r="J11" s="30" t="s">
        <v>31</v>
      </c>
      <c r="K11" s="30" t="s">
        <v>32</v>
      </c>
      <c r="L11" s="30" t="s">
        <v>33</v>
      </c>
      <c r="M11" s="30" t="s">
        <v>34</v>
      </c>
      <c r="N11" s="30" t="s">
        <v>35</v>
      </c>
      <c r="O11" s="30" t="s">
        <v>36</v>
      </c>
      <c r="P11" s="30" t="s">
        <v>37</v>
      </c>
      <c r="Q11" s="30" t="s">
        <v>38</v>
      </c>
      <c r="R11" s="31" t="s">
        <v>39</v>
      </c>
    </row>
    <row r="12" spans="2:114">
      <c r="B12" s="517" t="s">
        <v>40</v>
      </c>
      <c r="C12" s="518" t="s">
        <v>41</v>
      </c>
      <c r="D12" s="518" t="s">
        <v>42</v>
      </c>
      <c r="E12" s="926">
        <v>38</v>
      </c>
      <c r="F12" s="520">
        <v>19</v>
      </c>
      <c r="G12" s="521">
        <v>1</v>
      </c>
      <c r="H12" s="522">
        <f t="shared" ref="H12:H65" si="0">G12*E12</f>
        <v>38</v>
      </c>
      <c r="I12" s="521" t="s">
        <v>43</v>
      </c>
      <c r="J12" s="521" t="s">
        <v>44</v>
      </c>
      <c r="K12" s="523">
        <f>H12</f>
        <v>38</v>
      </c>
      <c r="L12" s="33">
        <v>47652</v>
      </c>
      <c r="M12" s="68" t="s">
        <v>43</v>
      </c>
      <c r="N12" s="68" t="s">
        <v>43</v>
      </c>
      <c r="O12" s="68" t="s">
        <v>43</v>
      </c>
      <c r="P12" s="68">
        <v>0</v>
      </c>
      <c r="Q12" s="68" t="s">
        <v>43</v>
      </c>
      <c r="R12" s="524"/>
    </row>
    <row r="13" spans="2:114">
      <c r="B13" s="517" t="s">
        <v>45</v>
      </c>
      <c r="C13" s="518" t="s">
        <v>41</v>
      </c>
      <c r="D13" s="518" t="s">
        <v>42</v>
      </c>
      <c r="E13" s="926">
        <v>19.5</v>
      </c>
      <c r="F13" s="520">
        <v>15</v>
      </c>
      <c r="G13" s="521">
        <v>1</v>
      </c>
      <c r="H13" s="522">
        <f t="shared" si="0"/>
        <v>19.5</v>
      </c>
      <c r="I13" s="521" t="s">
        <v>43</v>
      </c>
      <c r="J13" s="521" t="s">
        <v>44</v>
      </c>
      <c r="K13" s="523">
        <f>H13</f>
        <v>19.5</v>
      </c>
      <c r="L13" s="33">
        <v>46477</v>
      </c>
      <c r="M13" s="68" t="s">
        <v>43</v>
      </c>
      <c r="N13" s="68" t="s">
        <v>43</v>
      </c>
      <c r="O13" s="68" t="s">
        <v>43</v>
      </c>
      <c r="P13" s="68">
        <v>0</v>
      </c>
      <c r="Q13" s="68" t="s">
        <v>43</v>
      </c>
      <c r="R13" s="524"/>
    </row>
    <row r="14" spans="2:114" s="35" customFormat="1">
      <c r="B14" s="525" t="s">
        <v>46</v>
      </c>
      <c r="C14" s="526" t="s">
        <v>41</v>
      </c>
      <c r="D14" s="518" t="s">
        <v>42</v>
      </c>
      <c r="E14" s="927">
        <v>9.1</v>
      </c>
      <c r="F14" s="701">
        <v>7</v>
      </c>
      <c r="G14" s="527">
        <v>1</v>
      </c>
      <c r="H14" s="522">
        <f t="shared" si="0"/>
        <v>9.1</v>
      </c>
      <c r="I14" s="527" t="s">
        <v>43</v>
      </c>
      <c r="J14" s="521" t="s">
        <v>44</v>
      </c>
      <c r="K14" s="523">
        <f>H14</f>
        <v>9.1</v>
      </c>
      <c r="L14" s="33">
        <v>48398</v>
      </c>
      <c r="M14" s="68" t="s">
        <v>43</v>
      </c>
      <c r="N14" s="68" t="s">
        <v>43</v>
      </c>
      <c r="O14" s="68" t="s">
        <v>43</v>
      </c>
      <c r="P14" s="68">
        <v>0</v>
      </c>
      <c r="Q14" s="68" t="s">
        <v>43</v>
      </c>
      <c r="R14" s="528"/>
    </row>
    <row r="15" spans="2:114">
      <c r="B15" s="529" t="s">
        <v>47</v>
      </c>
      <c r="C15" s="530" t="s">
        <v>41</v>
      </c>
      <c r="D15" s="518" t="s">
        <v>42</v>
      </c>
      <c r="E15" s="928">
        <v>108</v>
      </c>
      <c r="F15" s="702">
        <v>32</v>
      </c>
      <c r="G15" s="531">
        <v>1</v>
      </c>
      <c r="H15" s="522">
        <f t="shared" si="0"/>
        <v>108</v>
      </c>
      <c r="I15" s="531" t="s">
        <v>43</v>
      </c>
      <c r="J15" s="521" t="s">
        <v>44</v>
      </c>
      <c r="K15" s="523">
        <f>H15</f>
        <v>108</v>
      </c>
      <c r="L15" s="33">
        <v>50101</v>
      </c>
      <c r="M15" s="68" t="s">
        <v>43</v>
      </c>
      <c r="N15" s="68" t="s">
        <v>43</v>
      </c>
      <c r="O15" s="68" t="s">
        <v>43</v>
      </c>
      <c r="P15" s="68">
        <v>0</v>
      </c>
      <c r="Q15" s="68" t="s">
        <v>43</v>
      </c>
      <c r="R15" s="524" t="s">
        <v>48</v>
      </c>
    </row>
    <row r="16" spans="2:114">
      <c r="B16" s="532" t="s">
        <v>49</v>
      </c>
      <c r="C16" s="533" t="s">
        <v>41</v>
      </c>
      <c r="D16" s="518" t="s">
        <v>42</v>
      </c>
      <c r="E16" s="929">
        <v>3</v>
      </c>
      <c r="F16" s="703">
        <v>1</v>
      </c>
      <c r="G16" s="534">
        <v>1</v>
      </c>
      <c r="H16" s="522">
        <f t="shared" si="0"/>
        <v>3</v>
      </c>
      <c r="I16" s="534" t="s">
        <v>43</v>
      </c>
      <c r="J16" s="521" t="s">
        <v>44</v>
      </c>
      <c r="K16" s="523">
        <f>H16</f>
        <v>3</v>
      </c>
      <c r="L16" s="33">
        <v>48660</v>
      </c>
      <c r="M16" s="68" t="s">
        <v>43</v>
      </c>
      <c r="N16" s="68" t="s">
        <v>43</v>
      </c>
      <c r="O16" s="68" t="s">
        <v>43</v>
      </c>
      <c r="P16" s="68">
        <v>0</v>
      </c>
      <c r="Q16" s="68" t="s">
        <v>43</v>
      </c>
      <c r="R16" s="524"/>
    </row>
    <row r="17" spans="2:18">
      <c r="B17" s="532" t="s">
        <v>50</v>
      </c>
      <c r="C17" s="526" t="s">
        <v>41</v>
      </c>
      <c r="D17" s="518" t="s">
        <v>42</v>
      </c>
      <c r="E17" s="929">
        <v>349.6</v>
      </c>
      <c r="F17" s="703">
        <v>152</v>
      </c>
      <c r="G17" s="521">
        <v>0.501</v>
      </c>
      <c r="H17" s="522">
        <f>G17*E17</f>
        <v>175.14960000000002</v>
      </c>
      <c r="I17" s="521" t="s">
        <v>51</v>
      </c>
      <c r="J17" s="521" t="s">
        <v>44</v>
      </c>
      <c r="K17" s="523">
        <f>+H17</f>
        <v>175.14960000000002</v>
      </c>
      <c r="L17" s="535" t="s">
        <v>52</v>
      </c>
      <c r="M17" s="68" t="s">
        <v>43</v>
      </c>
      <c r="N17" s="68" t="s">
        <v>43</v>
      </c>
      <c r="O17" s="68" t="s">
        <v>43</v>
      </c>
      <c r="P17" s="68">
        <v>0</v>
      </c>
      <c r="Q17" s="68" t="s">
        <v>43</v>
      </c>
      <c r="R17" s="524"/>
    </row>
    <row r="18" spans="2:18">
      <c r="B18" s="532" t="s">
        <v>53</v>
      </c>
      <c r="C18" s="526" t="s">
        <v>41</v>
      </c>
      <c r="D18" s="518" t="s">
        <v>42</v>
      </c>
      <c r="E18" s="929">
        <v>172.8</v>
      </c>
      <c r="F18" s="703">
        <v>54</v>
      </c>
      <c r="G18" s="521">
        <v>0.501</v>
      </c>
      <c r="H18" s="522">
        <f>G18*E18</f>
        <v>86.572800000000001</v>
      </c>
      <c r="I18" s="521" t="s">
        <v>51</v>
      </c>
      <c r="J18" s="521" t="s">
        <v>44</v>
      </c>
      <c r="K18" s="523">
        <f>+H18</f>
        <v>86.572800000000001</v>
      </c>
      <c r="L18" s="535" t="s">
        <v>54</v>
      </c>
      <c r="M18" s="68" t="s">
        <v>43</v>
      </c>
      <c r="N18" s="68" t="s">
        <v>43</v>
      </c>
      <c r="O18" s="68" t="s">
        <v>43</v>
      </c>
      <c r="P18" s="68">
        <v>0</v>
      </c>
      <c r="Q18" s="68" t="s">
        <v>43</v>
      </c>
      <c r="R18" s="524" t="s">
        <v>48</v>
      </c>
    </row>
    <row r="19" spans="2:18">
      <c r="B19" s="517" t="s">
        <v>55</v>
      </c>
      <c r="C19" s="518" t="s">
        <v>41</v>
      </c>
      <c r="D19" s="518" t="s">
        <v>42</v>
      </c>
      <c r="E19" s="926">
        <v>36.799999999999997</v>
      </c>
      <c r="F19" s="520">
        <v>16</v>
      </c>
      <c r="G19" s="521">
        <v>1</v>
      </c>
      <c r="H19" s="522">
        <f t="shared" si="0"/>
        <v>36.799999999999997</v>
      </c>
      <c r="I19" s="521" t="s">
        <v>43</v>
      </c>
      <c r="J19" s="521" t="s">
        <v>44</v>
      </c>
      <c r="K19" s="523">
        <f>H19</f>
        <v>36.799999999999997</v>
      </c>
      <c r="L19" s="33">
        <v>46477</v>
      </c>
      <c r="M19" s="68" t="s">
        <v>43</v>
      </c>
      <c r="N19" s="68" t="s">
        <v>43</v>
      </c>
      <c r="O19" s="68" t="s">
        <v>43</v>
      </c>
      <c r="P19" s="68">
        <v>0</v>
      </c>
      <c r="Q19" s="68" t="s">
        <v>43</v>
      </c>
      <c r="R19" s="524"/>
    </row>
    <row r="20" spans="2:18">
      <c r="B20" s="536" t="s">
        <v>56</v>
      </c>
      <c r="C20" s="526" t="s">
        <v>41</v>
      </c>
      <c r="D20" s="518" t="s">
        <v>42</v>
      </c>
      <c r="E20" s="929">
        <v>94.05</v>
      </c>
      <c r="F20" s="703">
        <v>33</v>
      </c>
      <c r="G20" s="521">
        <v>0.501</v>
      </c>
      <c r="H20" s="522">
        <f>G20*E20</f>
        <v>47.119050000000001</v>
      </c>
      <c r="I20" s="521" t="s">
        <v>57</v>
      </c>
      <c r="J20" s="521" t="s">
        <v>44</v>
      </c>
      <c r="K20" s="523">
        <f>+H20</f>
        <v>47.119050000000001</v>
      </c>
      <c r="L20" s="33">
        <v>49931</v>
      </c>
      <c r="M20" s="68" t="s">
        <v>43</v>
      </c>
      <c r="N20" s="68" t="s">
        <v>43</v>
      </c>
      <c r="O20" s="68" t="s">
        <v>43</v>
      </c>
      <c r="P20" s="68">
        <v>0</v>
      </c>
      <c r="Q20" s="68" t="s">
        <v>43</v>
      </c>
      <c r="R20" s="524" t="s">
        <v>48</v>
      </c>
    </row>
    <row r="21" spans="2:18">
      <c r="B21" s="517" t="s">
        <v>58</v>
      </c>
      <c r="C21" s="518" t="s">
        <v>41</v>
      </c>
      <c r="D21" s="518" t="s">
        <v>42</v>
      </c>
      <c r="E21" s="926">
        <v>40</v>
      </c>
      <c r="F21" s="520">
        <v>20</v>
      </c>
      <c r="G21" s="521">
        <v>1</v>
      </c>
      <c r="H21" s="522">
        <f t="shared" si="0"/>
        <v>40</v>
      </c>
      <c r="I21" s="521" t="s">
        <v>43</v>
      </c>
      <c r="J21" s="521" t="s">
        <v>44</v>
      </c>
      <c r="K21" s="523">
        <f>H21</f>
        <v>40</v>
      </c>
      <c r="L21" s="33">
        <v>47405</v>
      </c>
      <c r="M21" s="68" t="s">
        <v>43</v>
      </c>
      <c r="N21" s="68" t="s">
        <v>43</v>
      </c>
      <c r="O21" s="68" t="s">
        <v>43</v>
      </c>
      <c r="P21" s="68">
        <v>0</v>
      </c>
      <c r="Q21" s="68" t="s">
        <v>43</v>
      </c>
      <c r="R21" s="524"/>
    </row>
    <row r="22" spans="2:18">
      <c r="B22" s="529" t="s">
        <v>59</v>
      </c>
      <c r="C22" s="530" t="s">
        <v>41</v>
      </c>
      <c r="D22" s="518" t="s">
        <v>42</v>
      </c>
      <c r="E22" s="928">
        <v>70</v>
      </c>
      <c r="F22" s="702">
        <v>35</v>
      </c>
      <c r="G22" s="531">
        <v>1</v>
      </c>
      <c r="H22" s="522">
        <f t="shared" si="0"/>
        <v>70</v>
      </c>
      <c r="I22" s="531" t="s">
        <v>43</v>
      </c>
      <c r="J22" s="521" t="s">
        <v>44</v>
      </c>
      <c r="K22" s="523">
        <f>+H22</f>
        <v>70</v>
      </c>
      <c r="L22" s="33">
        <v>48195</v>
      </c>
      <c r="M22" s="68" t="s">
        <v>43</v>
      </c>
      <c r="N22" s="68" t="s">
        <v>43</v>
      </c>
      <c r="O22" s="68" t="s">
        <v>43</v>
      </c>
      <c r="P22" s="68">
        <v>0</v>
      </c>
      <c r="Q22" s="68" t="s">
        <v>43</v>
      </c>
      <c r="R22" s="524"/>
    </row>
    <row r="23" spans="2:18">
      <c r="B23" s="529" t="s">
        <v>60</v>
      </c>
      <c r="C23" s="530" t="s">
        <v>41</v>
      </c>
      <c r="D23" s="518" t="s">
        <v>42</v>
      </c>
      <c r="E23" s="928">
        <v>38</v>
      </c>
      <c r="F23" s="702">
        <v>11</v>
      </c>
      <c r="G23" s="531">
        <v>1</v>
      </c>
      <c r="H23" s="522">
        <v>38</v>
      </c>
      <c r="I23" s="531" t="s">
        <v>43</v>
      </c>
      <c r="J23" s="521" t="s">
        <v>44</v>
      </c>
      <c r="K23" s="537" t="s">
        <v>61</v>
      </c>
      <c r="L23" s="538" t="s">
        <v>43</v>
      </c>
      <c r="M23" s="538" t="s">
        <v>43</v>
      </c>
      <c r="N23" s="538" t="s">
        <v>43</v>
      </c>
      <c r="O23" s="538" t="s">
        <v>43</v>
      </c>
      <c r="P23" s="68">
        <v>0</v>
      </c>
      <c r="Q23" s="538" t="s">
        <v>43</v>
      </c>
      <c r="R23" s="524"/>
    </row>
    <row r="24" spans="2:18">
      <c r="B24" s="539" t="s">
        <v>62</v>
      </c>
      <c r="C24" s="540" t="s">
        <v>41</v>
      </c>
      <c r="D24" s="518" t="s">
        <v>42</v>
      </c>
      <c r="E24" s="930">
        <v>156.4</v>
      </c>
      <c r="F24" s="704">
        <v>68</v>
      </c>
      <c r="G24" s="541">
        <v>1</v>
      </c>
      <c r="H24" s="522">
        <f t="shared" si="0"/>
        <v>156.4</v>
      </c>
      <c r="I24" s="541" t="s">
        <v>43</v>
      </c>
      <c r="J24" s="521" t="s">
        <v>44</v>
      </c>
      <c r="K24" s="523">
        <f t="shared" ref="K24:K38" si="1">+H24</f>
        <v>156.4</v>
      </c>
      <c r="L24" s="33">
        <v>48034</v>
      </c>
      <c r="M24" s="68" t="s">
        <v>43</v>
      </c>
      <c r="N24" s="68" t="s">
        <v>43</v>
      </c>
      <c r="O24" s="68" t="s">
        <v>43</v>
      </c>
      <c r="P24" s="68">
        <v>0</v>
      </c>
      <c r="Q24" s="68" t="s">
        <v>43</v>
      </c>
      <c r="R24" s="524"/>
    </row>
    <row r="25" spans="2:18">
      <c r="B25" s="542" t="s">
        <v>63</v>
      </c>
      <c r="C25" s="543" t="s">
        <v>41</v>
      </c>
      <c r="D25" s="518" t="s">
        <v>42</v>
      </c>
      <c r="E25" s="928">
        <v>32.200000000000003</v>
      </c>
      <c r="F25" s="702">
        <v>14</v>
      </c>
      <c r="G25" s="531">
        <v>1</v>
      </c>
      <c r="H25" s="522">
        <f t="shared" si="0"/>
        <v>32.200000000000003</v>
      </c>
      <c r="I25" s="531" t="s">
        <v>43</v>
      </c>
      <c r="J25" s="521" t="s">
        <v>44</v>
      </c>
      <c r="K25" s="523">
        <f t="shared" si="1"/>
        <v>32.200000000000003</v>
      </c>
      <c r="L25" s="33">
        <v>48653</v>
      </c>
      <c r="M25" s="68" t="s">
        <v>43</v>
      </c>
      <c r="N25" s="68" t="s">
        <v>43</v>
      </c>
      <c r="O25" s="68" t="s">
        <v>43</v>
      </c>
      <c r="P25" s="68">
        <v>0</v>
      </c>
      <c r="Q25" s="68" t="s">
        <v>43</v>
      </c>
      <c r="R25" s="524"/>
    </row>
    <row r="26" spans="2:18">
      <c r="B26" s="517" t="s">
        <v>64</v>
      </c>
      <c r="C26" s="518" t="s">
        <v>41</v>
      </c>
      <c r="D26" s="518" t="s">
        <v>42</v>
      </c>
      <c r="E26" s="926">
        <v>119.6</v>
      </c>
      <c r="F26" s="520">
        <v>51</v>
      </c>
      <c r="G26" s="521">
        <v>1</v>
      </c>
      <c r="H26" s="522">
        <f t="shared" si="0"/>
        <v>119.6</v>
      </c>
      <c r="I26" s="521" t="s">
        <v>43</v>
      </c>
      <c r="J26" s="521" t="s">
        <v>44</v>
      </c>
      <c r="K26" s="523">
        <f t="shared" si="1"/>
        <v>119.6</v>
      </c>
      <c r="L26" s="33">
        <v>46477</v>
      </c>
      <c r="M26" s="68" t="s">
        <v>43</v>
      </c>
      <c r="N26" s="68" t="s">
        <v>43</v>
      </c>
      <c r="O26" s="68" t="s">
        <v>43</v>
      </c>
      <c r="P26" s="68">
        <v>0</v>
      </c>
      <c r="Q26" s="68" t="s">
        <v>43</v>
      </c>
      <c r="R26" s="524"/>
    </row>
    <row r="27" spans="2:18">
      <c r="B27" s="525" t="s">
        <v>65</v>
      </c>
      <c r="C27" s="526" t="s">
        <v>41</v>
      </c>
      <c r="D27" s="518" t="s">
        <v>42</v>
      </c>
      <c r="E27" s="926">
        <v>10</v>
      </c>
      <c r="F27" s="520">
        <v>5</v>
      </c>
      <c r="G27" s="521">
        <v>1</v>
      </c>
      <c r="H27" s="522">
        <f t="shared" si="0"/>
        <v>10</v>
      </c>
      <c r="I27" s="521" t="s">
        <v>43</v>
      </c>
      <c r="J27" s="521" t="s">
        <v>44</v>
      </c>
      <c r="K27" s="523">
        <f t="shared" si="1"/>
        <v>10</v>
      </c>
      <c r="L27" s="33">
        <v>48509</v>
      </c>
      <c r="M27" s="68" t="s">
        <v>43</v>
      </c>
      <c r="N27" s="68" t="s">
        <v>43</v>
      </c>
      <c r="O27" s="68" t="s">
        <v>43</v>
      </c>
      <c r="P27" s="68">
        <v>0</v>
      </c>
      <c r="Q27" s="68" t="s">
        <v>43</v>
      </c>
      <c r="R27" s="524"/>
    </row>
    <row r="28" spans="2:18">
      <c r="B28" s="529" t="s">
        <v>66</v>
      </c>
      <c r="C28" s="530" t="s">
        <v>41</v>
      </c>
      <c r="D28" s="518" t="s">
        <v>42</v>
      </c>
      <c r="E28" s="928">
        <v>67.650000000000006</v>
      </c>
      <c r="F28" s="702">
        <v>33</v>
      </c>
      <c r="G28" s="531">
        <v>1</v>
      </c>
      <c r="H28" s="522">
        <f t="shared" si="0"/>
        <v>67.650000000000006</v>
      </c>
      <c r="I28" s="531" t="s">
        <v>43</v>
      </c>
      <c r="J28" s="521" t="s">
        <v>44</v>
      </c>
      <c r="K28" s="523">
        <f t="shared" si="1"/>
        <v>67.650000000000006</v>
      </c>
      <c r="L28" s="33">
        <v>49486</v>
      </c>
      <c r="M28" s="68" t="s">
        <v>43</v>
      </c>
      <c r="N28" s="68" t="s">
        <v>43</v>
      </c>
      <c r="O28" s="68" t="s">
        <v>43</v>
      </c>
      <c r="P28" s="68">
        <v>0</v>
      </c>
      <c r="Q28" s="68" t="s">
        <v>43</v>
      </c>
      <c r="R28" s="524"/>
    </row>
    <row r="29" spans="2:18">
      <c r="B29" s="532" t="s">
        <v>67</v>
      </c>
      <c r="C29" s="526" t="s">
        <v>41</v>
      </c>
      <c r="D29" s="518" t="s">
        <v>42</v>
      </c>
      <c r="E29" s="929">
        <v>227.7</v>
      </c>
      <c r="F29" s="703">
        <v>66</v>
      </c>
      <c r="G29" s="521">
        <v>0.501</v>
      </c>
      <c r="H29" s="522">
        <f>G29*E29</f>
        <v>114.07769999999999</v>
      </c>
      <c r="I29" s="521" t="s">
        <v>57</v>
      </c>
      <c r="J29" s="521" t="s">
        <v>44</v>
      </c>
      <c r="K29" s="523">
        <f t="shared" si="1"/>
        <v>114.07769999999999</v>
      </c>
      <c r="L29" s="33">
        <v>50130</v>
      </c>
      <c r="M29" s="68" t="s">
        <v>43</v>
      </c>
      <c r="N29" s="68" t="s">
        <v>43</v>
      </c>
      <c r="O29" s="68" t="s">
        <v>43</v>
      </c>
      <c r="P29" s="68">
        <v>0</v>
      </c>
      <c r="Q29" s="68" t="s">
        <v>43</v>
      </c>
      <c r="R29" s="524" t="s">
        <v>48</v>
      </c>
    </row>
    <row r="30" spans="2:18">
      <c r="B30" s="517" t="s">
        <v>68</v>
      </c>
      <c r="C30" s="518" t="s">
        <v>41</v>
      </c>
      <c r="D30" s="518" t="s">
        <v>42</v>
      </c>
      <c r="E30" s="926">
        <v>12.75</v>
      </c>
      <c r="F30" s="520">
        <v>15</v>
      </c>
      <c r="G30" s="521">
        <v>1</v>
      </c>
      <c r="H30" s="522">
        <f t="shared" si="0"/>
        <v>12.75</v>
      </c>
      <c r="I30" s="521" t="s">
        <v>43</v>
      </c>
      <c r="J30" s="521" t="s">
        <v>44</v>
      </c>
      <c r="K30" s="523">
        <f t="shared" si="1"/>
        <v>12.75</v>
      </c>
      <c r="L30" s="33">
        <v>46477</v>
      </c>
      <c r="M30" s="68" t="s">
        <v>43</v>
      </c>
      <c r="N30" s="68" t="s">
        <v>43</v>
      </c>
      <c r="O30" s="68" t="s">
        <v>43</v>
      </c>
      <c r="P30" s="68">
        <v>0</v>
      </c>
      <c r="Q30" s="68" t="s">
        <v>43</v>
      </c>
      <c r="R30" s="524"/>
    </row>
    <row r="31" spans="2:18">
      <c r="B31" s="517" t="s">
        <v>69</v>
      </c>
      <c r="C31" s="518" t="s">
        <v>41</v>
      </c>
      <c r="D31" s="518" t="s">
        <v>42</v>
      </c>
      <c r="E31" s="926">
        <v>5.95</v>
      </c>
      <c r="F31" s="520">
        <v>7</v>
      </c>
      <c r="G31" s="521">
        <v>1</v>
      </c>
      <c r="H31" s="522">
        <f t="shared" si="0"/>
        <v>5.95</v>
      </c>
      <c r="I31" s="521" t="s">
        <v>43</v>
      </c>
      <c r="J31" s="521" t="s">
        <v>44</v>
      </c>
      <c r="K31" s="523">
        <f t="shared" si="1"/>
        <v>5.95</v>
      </c>
      <c r="L31" s="33">
        <v>47196</v>
      </c>
      <c r="M31" s="68" t="s">
        <v>43</v>
      </c>
      <c r="N31" s="68" t="s">
        <v>43</v>
      </c>
      <c r="O31" s="68" t="s">
        <v>43</v>
      </c>
      <c r="P31" s="68">
        <v>0</v>
      </c>
      <c r="Q31" s="68" t="s">
        <v>43</v>
      </c>
      <c r="R31" s="524"/>
    </row>
    <row r="32" spans="2:18">
      <c r="B32" s="517" t="s">
        <v>70</v>
      </c>
      <c r="C32" s="518" t="s">
        <v>41</v>
      </c>
      <c r="D32" s="518" t="s">
        <v>42</v>
      </c>
      <c r="E32" s="926">
        <v>27.6</v>
      </c>
      <c r="F32" s="520">
        <v>12</v>
      </c>
      <c r="G32" s="521">
        <v>1</v>
      </c>
      <c r="H32" s="522">
        <f t="shared" si="0"/>
        <v>27.6</v>
      </c>
      <c r="I32" s="521" t="s">
        <v>43</v>
      </c>
      <c r="J32" s="521" t="s">
        <v>44</v>
      </c>
      <c r="K32" s="523">
        <f t="shared" si="1"/>
        <v>27.6</v>
      </c>
      <c r="L32" s="33">
        <v>47526</v>
      </c>
      <c r="M32" s="68" t="s">
        <v>43</v>
      </c>
      <c r="N32" s="68" t="s">
        <v>43</v>
      </c>
      <c r="O32" s="68" t="s">
        <v>43</v>
      </c>
      <c r="P32" s="68">
        <v>0</v>
      </c>
      <c r="Q32" s="68" t="s">
        <v>43</v>
      </c>
      <c r="R32" s="524"/>
    </row>
    <row r="33" spans="2:18">
      <c r="B33" s="542" t="s">
        <v>71</v>
      </c>
      <c r="C33" s="543" t="s">
        <v>72</v>
      </c>
      <c r="D33" s="518" t="s">
        <v>42</v>
      </c>
      <c r="E33" s="928">
        <v>68</v>
      </c>
      <c r="F33" s="702">
        <v>34</v>
      </c>
      <c r="G33" s="531">
        <v>1</v>
      </c>
      <c r="H33" s="522">
        <f t="shared" si="0"/>
        <v>68</v>
      </c>
      <c r="I33" s="531" t="s">
        <v>43</v>
      </c>
      <c r="J33" s="521" t="s">
        <v>44</v>
      </c>
      <c r="K33" s="523">
        <f t="shared" si="1"/>
        <v>68</v>
      </c>
      <c r="L33" s="33">
        <v>48835</v>
      </c>
      <c r="M33" s="68" t="s">
        <v>43</v>
      </c>
      <c r="N33" s="68" t="s">
        <v>43</v>
      </c>
      <c r="O33" s="68" t="s">
        <v>43</v>
      </c>
      <c r="P33" s="68">
        <v>0</v>
      </c>
      <c r="Q33" s="68" t="s">
        <v>43</v>
      </c>
      <c r="R33" s="524"/>
    </row>
    <row r="34" spans="2:18">
      <c r="B34" s="532" t="s">
        <v>73</v>
      </c>
      <c r="C34" s="533" t="s">
        <v>74</v>
      </c>
      <c r="D34" s="518" t="s">
        <v>42</v>
      </c>
      <c r="E34" s="929">
        <v>9</v>
      </c>
      <c r="F34" s="703">
        <v>6</v>
      </c>
      <c r="G34" s="534">
        <v>1</v>
      </c>
      <c r="H34" s="522">
        <f t="shared" si="0"/>
        <v>9</v>
      </c>
      <c r="I34" s="534" t="s">
        <v>43</v>
      </c>
      <c r="J34" s="521" t="s">
        <v>44</v>
      </c>
      <c r="K34" s="523">
        <f t="shared" si="1"/>
        <v>9</v>
      </c>
      <c r="L34" s="33">
        <v>46477</v>
      </c>
      <c r="M34" s="68" t="s">
        <v>43</v>
      </c>
      <c r="N34" s="68" t="s">
        <v>43</v>
      </c>
      <c r="O34" s="68" t="s">
        <v>43</v>
      </c>
      <c r="P34" s="68">
        <v>0</v>
      </c>
      <c r="Q34" s="68" t="s">
        <v>43</v>
      </c>
      <c r="R34" s="524"/>
    </row>
    <row r="35" spans="2:18">
      <c r="B35" s="542" t="s">
        <v>75</v>
      </c>
      <c r="C35" s="543" t="s">
        <v>74</v>
      </c>
      <c r="D35" s="518" t="s">
        <v>42</v>
      </c>
      <c r="E35" s="928">
        <v>18.399999999999999</v>
      </c>
      <c r="F35" s="702">
        <v>8</v>
      </c>
      <c r="G35" s="531">
        <v>1</v>
      </c>
      <c r="H35" s="522">
        <f t="shared" si="0"/>
        <v>18.399999999999999</v>
      </c>
      <c r="I35" s="531" t="s">
        <v>43</v>
      </c>
      <c r="J35" s="521" t="s">
        <v>44</v>
      </c>
      <c r="K35" s="523">
        <f t="shared" si="1"/>
        <v>18.399999999999999</v>
      </c>
      <c r="L35" s="33">
        <v>48654</v>
      </c>
      <c r="M35" s="68" t="s">
        <v>43</v>
      </c>
      <c r="N35" s="68" t="s">
        <v>43</v>
      </c>
      <c r="O35" s="68" t="s">
        <v>43</v>
      </c>
      <c r="P35" s="68">
        <v>0</v>
      </c>
      <c r="Q35" s="68" t="s">
        <v>43</v>
      </c>
      <c r="R35" s="524"/>
    </row>
    <row r="36" spans="2:18">
      <c r="B36" s="536" t="s">
        <v>76</v>
      </c>
      <c r="C36" s="544" t="s">
        <v>74</v>
      </c>
      <c r="D36" s="518" t="s">
        <v>42</v>
      </c>
      <c r="E36" s="929">
        <v>27.6</v>
      </c>
      <c r="F36" s="703">
        <v>12</v>
      </c>
      <c r="G36" s="534">
        <v>1</v>
      </c>
      <c r="H36" s="522">
        <f t="shared" si="0"/>
        <v>27.6</v>
      </c>
      <c r="I36" s="534" t="s">
        <v>43</v>
      </c>
      <c r="J36" s="521" t="s">
        <v>44</v>
      </c>
      <c r="K36" s="523">
        <f t="shared" si="1"/>
        <v>27.6</v>
      </c>
      <c r="L36" s="33">
        <v>48654</v>
      </c>
      <c r="M36" s="68" t="s">
        <v>43</v>
      </c>
      <c r="N36" s="68" t="s">
        <v>43</v>
      </c>
      <c r="O36" s="68" t="s">
        <v>43</v>
      </c>
      <c r="P36" s="68">
        <v>0</v>
      </c>
      <c r="Q36" s="68" t="s">
        <v>43</v>
      </c>
      <c r="R36" s="524"/>
    </row>
    <row r="37" spans="2:18">
      <c r="B37" s="542" t="s">
        <v>77</v>
      </c>
      <c r="C37" s="543" t="s">
        <v>74</v>
      </c>
      <c r="D37" s="518" t="s">
        <v>42</v>
      </c>
      <c r="E37" s="928">
        <v>27.6</v>
      </c>
      <c r="F37" s="702">
        <v>12</v>
      </c>
      <c r="G37" s="531">
        <v>1</v>
      </c>
      <c r="H37" s="522">
        <f t="shared" si="0"/>
        <v>27.6</v>
      </c>
      <c r="I37" s="531" t="s">
        <v>43</v>
      </c>
      <c r="J37" s="521" t="s">
        <v>44</v>
      </c>
      <c r="K37" s="523">
        <f t="shared" si="1"/>
        <v>27.6</v>
      </c>
      <c r="L37" s="33">
        <v>48147</v>
      </c>
      <c r="M37" s="68" t="s">
        <v>43</v>
      </c>
      <c r="N37" s="68" t="s">
        <v>43</v>
      </c>
      <c r="O37" s="68" t="s">
        <v>43</v>
      </c>
      <c r="P37" s="68">
        <v>0</v>
      </c>
      <c r="Q37" s="68" t="s">
        <v>43</v>
      </c>
      <c r="R37" s="524"/>
    </row>
    <row r="38" spans="2:18">
      <c r="B38" s="545" t="s">
        <v>78</v>
      </c>
      <c r="C38" s="546" t="s">
        <v>74</v>
      </c>
      <c r="D38" s="518" t="s">
        <v>42</v>
      </c>
      <c r="E38" s="928">
        <v>34.5</v>
      </c>
      <c r="F38" s="702">
        <v>15</v>
      </c>
      <c r="G38" s="531">
        <v>1</v>
      </c>
      <c r="H38" s="522">
        <f t="shared" si="0"/>
        <v>34.5</v>
      </c>
      <c r="I38" s="531" t="s">
        <v>43</v>
      </c>
      <c r="J38" s="521" t="s">
        <v>44</v>
      </c>
      <c r="K38" s="523">
        <f t="shared" si="1"/>
        <v>34.5</v>
      </c>
      <c r="L38" s="33">
        <v>49957</v>
      </c>
      <c r="M38" s="68" t="s">
        <v>43</v>
      </c>
      <c r="N38" s="68" t="s">
        <v>43</v>
      </c>
      <c r="O38" s="68" t="s">
        <v>43</v>
      </c>
      <c r="P38" s="68">
        <v>0</v>
      </c>
      <c r="Q38" s="68" t="s">
        <v>43</v>
      </c>
      <c r="R38" s="524" t="s">
        <v>48</v>
      </c>
    </row>
    <row r="39" spans="2:18">
      <c r="B39" s="542" t="s">
        <v>79</v>
      </c>
      <c r="C39" s="543" t="s">
        <v>80</v>
      </c>
      <c r="D39" s="518" t="s">
        <v>42</v>
      </c>
      <c r="E39" s="928">
        <v>34.35</v>
      </c>
      <c r="F39" s="702">
        <v>16</v>
      </c>
      <c r="G39" s="531">
        <v>1</v>
      </c>
      <c r="H39" s="522">
        <f t="shared" si="0"/>
        <v>34.35</v>
      </c>
      <c r="I39" s="531" t="s">
        <v>43</v>
      </c>
      <c r="J39" s="521" t="s">
        <v>44</v>
      </c>
      <c r="K39" s="523">
        <v>0</v>
      </c>
      <c r="L39" s="521" t="s">
        <v>43</v>
      </c>
      <c r="M39" s="68" t="s">
        <v>43</v>
      </c>
      <c r="N39" s="68" t="s">
        <v>43</v>
      </c>
      <c r="O39" s="68" t="s">
        <v>43</v>
      </c>
      <c r="P39" s="523">
        <v>34.4</v>
      </c>
      <c r="Q39" s="33">
        <v>47040</v>
      </c>
      <c r="R39" s="524"/>
    </row>
    <row r="40" spans="2:18">
      <c r="B40" s="547" t="s">
        <v>81</v>
      </c>
      <c r="C40" s="543" t="s">
        <v>80</v>
      </c>
      <c r="D40" s="518" t="s">
        <v>42</v>
      </c>
      <c r="E40" s="926">
        <v>48</v>
      </c>
      <c r="F40" s="520">
        <v>32</v>
      </c>
      <c r="G40" s="521">
        <v>1</v>
      </c>
      <c r="H40" s="522">
        <f t="shared" si="0"/>
        <v>48</v>
      </c>
      <c r="I40" s="521" t="s">
        <v>43</v>
      </c>
      <c r="J40" s="521" t="s">
        <v>44</v>
      </c>
      <c r="K40" s="523">
        <v>0</v>
      </c>
      <c r="L40" s="521" t="s">
        <v>43</v>
      </c>
      <c r="M40" s="68" t="s">
        <v>43</v>
      </c>
      <c r="N40" s="68" t="s">
        <v>43</v>
      </c>
      <c r="O40" s="68" t="s">
        <v>43</v>
      </c>
      <c r="P40" s="523">
        <v>48</v>
      </c>
      <c r="Q40" s="33">
        <v>44635</v>
      </c>
      <c r="R40" s="524"/>
    </row>
    <row r="41" spans="2:18">
      <c r="B41" s="547" t="s">
        <v>82</v>
      </c>
      <c r="C41" s="543" t="s">
        <v>80</v>
      </c>
      <c r="D41" s="518" t="s">
        <v>42</v>
      </c>
      <c r="E41" s="926">
        <v>57</v>
      </c>
      <c r="F41" s="520">
        <v>19</v>
      </c>
      <c r="G41" s="521">
        <v>0.47499999999999998</v>
      </c>
      <c r="H41" s="522">
        <v>28.5</v>
      </c>
      <c r="I41" s="521" t="s">
        <v>83</v>
      </c>
      <c r="J41" s="521" t="s">
        <v>84</v>
      </c>
      <c r="K41" s="523">
        <v>0</v>
      </c>
      <c r="L41" s="521" t="s">
        <v>43</v>
      </c>
      <c r="M41" s="68" t="s">
        <v>43</v>
      </c>
      <c r="N41" s="68" t="s">
        <v>43</v>
      </c>
      <c r="O41" s="68" t="s">
        <v>43</v>
      </c>
      <c r="P41" s="523">
        <v>27.9</v>
      </c>
      <c r="Q41" s="33">
        <v>44805</v>
      </c>
      <c r="R41" s="524"/>
    </row>
    <row r="42" spans="2:18">
      <c r="B42" s="547" t="s">
        <v>85</v>
      </c>
      <c r="C42" s="543" t="s">
        <v>80</v>
      </c>
      <c r="D42" s="518" t="s">
        <v>42</v>
      </c>
      <c r="E42" s="926">
        <v>41.4</v>
      </c>
      <c r="F42" s="520">
        <v>18</v>
      </c>
      <c r="G42" s="521">
        <v>1</v>
      </c>
      <c r="H42" s="522">
        <f t="shared" si="0"/>
        <v>41.4</v>
      </c>
      <c r="I42" s="521" t="s">
        <v>43</v>
      </c>
      <c r="J42" s="521" t="s">
        <v>44</v>
      </c>
      <c r="K42" s="523">
        <v>0</v>
      </c>
      <c r="L42" s="521" t="s">
        <v>43</v>
      </c>
      <c r="M42" s="68" t="s">
        <v>43</v>
      </c>
      <c r="N42" s="68" t="s">
        <v>43</v>
      </c>
      <c r="O42" s="68" t="s">
        <v>43</v>
      </c>
      <c r="P42" s="523">
        <v>41.2</v>
      </c>
      <c r="Q42" s="33">
        <v>45231</v>
      </c>
      <c r="R42" s="524"/>
    </row>
    <row r="43" spans="2:18">
      <c r="B43" s="547" t="s">
        <v>86</v>
      </c>
      <c r="C43" s="543" t="s">
        <v>80</v>
      </c>
      <c r="D43" s="518" t="s">
        <v>42</v>
      </c>
      <c r="E43" s="926">
        <v>6</v>
      </c>
      <c r="F43" s="520">
        <v>4</v>
      </c>
      <c r="G43" s="521">
        <v>1</v>
      </c>
      <c r="H43" s="522">
        <f t="shared" si="0"/>
        <v>6</v>
      </c>
      <c r="I43" s="521" t="s">
        <v>43</v>
      </c>
      <c r="J43" s="521" t="s">
        <v>44</v>
      </c>
      <c r="K43" s="523">
        <v>0</v>
      </c>
      <c r="L43" s="521" t="s">
        <v>43</v>
      </c>
      <c r="M43" s="68" t="s">
        <v>43</v>
      </c>
      <c r="N43" s="68" t="s">
        <v>43</v>
      </c>
      <c r="O43" s="68" t="s">
        <v>43</v>
      </c>
      <c r="P43" s="523"/>
      <c r="Q43" s="33"/>
      <c r="R43" s="524"/>
    </row>
    <row r="44" spans="2:18">
      <c r="B44" s="532" t="s">
        <v>87</v>
      </c>
      <c r="C44" s="543" t="s">
        <v>80</v>
      </c>
      <c r="D44" s="518" t="s">
        <v>42</v>
      </c>
      <c r="E44" s="929">
        <v>3</v>
      </c>
      <c r="F44" s="703">
        <v>2</v>
      </c>
      <c r="G44" s="534">
        <v>1</v>
      </c>
      <c r="H44" s="522">
        <f t="shared" si="0"/>
        <v>3</v>
      </c>
      <c r="I44" s="534" t="s">
        <v>43</v>
      </c>
      <c r="J44" s="521" t="s">
        <v>44</v>
      </c>
      <c r="K44" s="523">
        <v>0</v>
      </c>
      <c r="L44" s="521" t="s">
        <v>43</v>
      </c>
      <c r="M44" s="68" t="s">
        <v>43</v>
      </c>
      <c r="N44" s="68" t="s">
        <v>43</v>
      </c>
      <c r="O44" s="68" t="s">
        <v>43</v>
      </c>
      <c r="P44" s="523"/>
      <c r="Q44" s="33"/>
      <c r="R44" s="524"/>
    </row>
    <row r="45" spans="2:18">
      <c r="B45" s="547" t="s">
        <v>88</v>
      </c>
      <c r="C45" s="543" t="s">
        <v>80</v>
      </c>
      <c r="D45" s="518" t="s">
        <v>42</v>
      </c>
      <c r="E45" s="926">
        <v>11.88</v>
      </c>
      <c r="F45" s="520">
        <v>18</v>
      </c>
      <c r="G45" s="521">
        <v>1</v>
      </c>
      <c r="H45" s="522">
        <f t="shared" si="0"/>
        <v>11.88</v>
      </c>
      <c r="I45" s="521" t="s">
        <v>43</v>
      </c>
      <c r="J45" s="521" t="s">
        <v>44</v>
      </c>
      <c r="K45" s="523">
        <v>0</v>
      </c>
      <c r="L45" s="521" t="s">
        <v>43</v>
      </c>
      <c r="M45" s="68" t="s">
        <v>43</v>
      </c>
      <c r="N45" s="68" t="s">
        <v>43</v>
      </c>
      <c r="O45" s="68" t="s">
        <v>43</v>
      </c>
      <c r="P45" s="523"/>
      <c r="Q45" s="33"/>
      <c r="R45" s="524"/>
    </row>
    <row r="46" spans="2:18">
      <c r="B46" s="547" t="s">
        <v>89</v>
      </c>
      <c r="C46" s="543" t="s">
        <v>80</v>
      </c>
      <c r="D46" s="518" t="s">
        <v>42</v>
      </c>
      <c r="E46" s="926">
        <v>18.399999999999999</v>
      </c>
      <c r="F46" s="520">
        <v>8</v>
      </c>
      <c r="G46" s="521">
        <v>1</v>
      </c>
      <c r="H46" s="522">
        <f t="shared" si="0"/>
        <v>18.399999999999999</v>
      </c>
      <c r="I46" s="521" t="s">
        <v>43</v>
      </c>
      <c r="J46" s="521" t="s">
        <v>44</v>
      </c>
      <c r="K46" s="523">
        <v>0</v>
      </c>
      <c r="L46" s="521" t="s">
        <v>43</v>
      </c>
      <c r="M46" s="68" t="s">
        <v>43</v>
      </c>
      <c r="N46" s="68" t="s">
        <v>43</v>
      </c>
      <c r="O46" s="68" t="s">
        <v>43</v>
      </c>
      <c r="P46" s="523">
        <v>18.899999999999999</v>
      </c>
      <c r="Q46" s="33">
        <v>45566</v>
      </c>
      <c r="R46" s="524"/>
    </row>
    <row r="47" spans="2:18">
      <c r="B47" s="547" t="s">
        <v>90</v>
      </c>
      <c r="C47" s="543" t="s">
        <v>80</v>
      </c>
      <c r="D47" s="518" t="s">
        <v>42</v>
      </c>
      <c r="E47" s="926">
        <v>28.5</v>
      </c>
      <c r="F47" s="520">
        <v>19</v>
      </c>
      <c r="G47" s="521">
        <v>1</v>
      </c>
      <c r="H47" s="522">
        <f t="shared" si="0"/>
        <v>28.5</v>
      </c>
      <c r="I47" s="521" t="s">
        <v>43</v>
      </c>
      <c r="J47" s="521" t="s">
        <v>44</v>
      </c>
      <c r="K47" s="523">
        <v>0</v>
      </c>
      <c r="L47" s="521" t="s">
        <v>43</v>
      </c>
      <c r="M47" s="68" t="s">
        <v>43</v>
      </c>
      <c r="N47" s="68" t="s">
        <v>43</v>
      </c>
      <c r="O47" s="68" t="s">
        <v>43</v>
      </c>
      <c r="P47" s="523">
        <v>28.5</v>
      </c>
      <c r="Q47" s="33">
        <v>45715</v>
      </c>
      <c r="R47" s="524"/>
    </row>
    <row r="48" spans="2:18">
      <c r="B48" s="547" t="s">
        <v>91</v>
      </c>
      <c r="C48" s="543" t="s">
        <v>80</v>
      </c>
      <c r="D48" s="518" t="s">
        <v>42</v>
      </c>
      <c r="E48" s="926">
        <v>11.05</v>
      </c>
      <c r="F48" s="520">
        <v>13</v>
      </c>
      <c r="G48" s="521">
        <v>1</v>
      </c>
      <c r="H48" s="522">
        <f t="shared" si="0"/>
        <v>11.05</v>
      </c>
      <c r="I48" s="521" t="s">
        <v>43</v>
      </c>
      <c r="J48" s="521" t="s">
        <v>44</v>
      </c>
      <c r="K48" s="523">
        <v>0</v>
      </c>
      <c r="L48" s="521" t="s">
        <v>43</v>
      </c>
      <c r="M48" s="68" t="s">
        <v>43</v>
      </c>
      <c r="N48" s="68" t="s">
        <v>43</v>
      </c>
      <c r="O48" s="68" t="s">
        <v>43</v>
      </c>
      <c r="P48" s="523">
        <v>11</v>
      </c>
      <c r="Q48" s="33">
        <v>45864</v>
      </c>
      <c r="R48" s="524"/>
    </row>
    <row r="49" spans="2:18">
      <c r="B49" s="542" t="s">
        <v>92</v>
      </c>
      <c r="C49" s="543" t="s">
        <v>80</v>
      </c>
      <c r="D49" s="518" t="s">
        <v>42</v>
      </c>
      <c r="E49" s="928">
        <v>66</v>
      </c>
      <c r="F49" s="702">
        <v>22</v>
      </c>
      <c r="G49" s="531">
        <v>1</v>
      </c>
      <c r="H49" s="522">
        <f t="shared" si="0"/>
        <v>66</v>
      </c>
      <c r="I49" s="531" t="s">
        <v>43</v>
      </c>
      <c r="J49" s="521" t="s">
        <v>44</v>
      </c>
      <c r="K49" s="523">
        <v>0</v>
      </c>
      <c r="L49" s="521" t="s">
        <v>43</v>
      </c>
      <c r="M49" s="68" t="s">
        <v>43</v>
      </c>
      <c r="N49" s="68" t="s">
        <v>43</v>
      </c>
      <c r="O49" s="68" t="s">
        <v>43</v>
      </c>
      <c r="P49" s="523">
        <v>64</v>
      </c>
      <c r="Q49" s="33">
        <v>48366</v>
      </c>
      <c r="R49" s="524"/>
    </row>
    <row r="50" spans="2:18">
      <c r="B50" s="547" t="s">
        <v>93</v>
      </c>
      <c r="C50" s="543" t="s">
        <v>80</v>
      </c>
      <c r="D50" s="518" t="s">
        <v>42</v>
      </c>
      <c r="E50" s="926">
        <v>108</v>
      </c>
      <c r="F50" s="520">
        <v>36</v>
      </c>
      <c r="G50" s="521">
        <v>0.25</v>
      </c>
      <c r="H50" s="522">
        <f>G50*E50</f>
        <v>27</v>
      </c>
      <c r="I50" s="521" t="s">
        <v>94</v>
      </c>
      <c r="J50" s="521" t="s">
        <v>44</v>
      </c>
      <c r="K50" s="523">
        <v>0</v>
      </c>
      <c r="L50" s="521" t="s">
        <v>43</v>
      </c>
      <c r="M50" s="68" t="s">
        <v>43</v>
      </c>
      <c r="N50" s="68" t="s">
        <v>43</v>
      </c>
      <c r="O50" s="68" t="s">
        <v>43</v>
      </c>
      <c r="P50" s="523">
        <f>105/4</f>
        <v>26.25</v>
      </c>
      <c r="Q50" s="33">
        <v>48488</v>
      </c>
      <c r="R50" s="524"/>
    </row>
    <row r="51" spans="2:18">
      <c r="B51" s="547" t="s">
        <v>95</v>
      </c>
      <c r="C51" s="543" t="s">
        <v>80</v>
      </c>
      <c r="D51" s="518" t="s">
        <v>42</v>
      </c>
      <c r="E51" s="926">
        <v>15</v>
      </c>
      <c r="F51" s="520">
        <v>10</v>
      </c>
      <c r="G51" s="521">
        <v>1</v>
      </c>
      <c r="H51" s="522">
        <f t="shared" si="0"/>
        <v>15</v>
      </c>
      <c r="I51" s="521" t="s">
        <v>43</v>
      </c>
      <c r="J51" s="521" t="s">
        <v>44</v>
      </c>
      <c r="K51" s="523">
        <v>0</v>
      </c>
      <c r="L51" s="521" t="s">
        <v>43</v>
      </c>
      <c r="M51" s="68" t="s">
        <v>43</v>
      </c>
      <c r="N51" s="68" t="s">
        <v>43</v>
      </c>
      <c r="O51" s="68" t="s">
        <v>43</v>
      </c>
      <c r="P51" s="68" t="s">
        <v>43</v>
      </c>
      <c r="Q51" s="68" t="s">
        <v>43</v>
      </c>
      <c r="R51" s="524"/>
    </row>
    <row r="52" spans="2:18">
      <c r="B52" s="547" t="s">
        <v>96</v>
      </c>
      <c r="C52" s="543" t="s">
        <v>80</v>
      </c>
      <c r="D52" s="518" t="s">
        <v>42</v>
      </c>
      <c r="E52" s="926">
        <v>25</v>
      </c>
      <c r="F52" s="520">
        <v>10</v>
      </c>
      <c r="G52" s="521">
        <v>1</v>
      </c>
      <c r="H52" s="522">
        <f t="shared" si="0"/>
        <v>25</v>
      </c>
      <c r="I52" s="521" t="s">
        <v>43</v>
      </c>
      <c r="J52" s="521" t="s">
        <v>44</v>
      </c>
      <c r="K52" s="523">
        <v>0</v>
      </c>
      <c r="L52" s="521" t="s">
        <v>43</v>
      </c>
      <c r="M52" s="68" t="s">
        <v>43</v>
      </c>
      <c r="N52" s="68" t="s">
        <v>43</v>
      </c>
      <c r="O52" s="68" t="s">
        <v>43</v>
      </c>
      <c r="P52" s="68" t="s">
        <v>43</v>
      </c>
      <c r="Q52" s="68" t="s">
        <v>43</v>
      </c>
      <c r="R52" s="524"/>
    </row>
    <row r="53" spans="2:18">
      <c r="B53" s="547" t="s">
        <v>97</v>
      </c>
      <c r="C53" s="543" t="s">
        <v>80</v>
      </c>
      <c r="D53" s="518" t="s">
        <v>42</v>
      </c>
      <c r="E53" s="926">
        <v>6</v>
      </c>
      <c r="F53" s="520">
        <v>4</v>
      </c>
      <c r="G53" s="521">
        <v>1</v>
      </c>
      <c r="H53" s="522">
        <f t="shared" si="0"/>
        <v>6</v>
      </c>
      <c r="I53" s="521" t="s">
        <v>43</v>
      </c>
      <c r="J53" s="521" t="s">
        <v>44</v>
      </c>
      <c r="K53" s="523">
        <v>0</v>
      </c>
      <c r="L53" s="521" t="s">
        <v>43</v>
      </c>
      <c r="M53" s="68" t="s">
        <v>43</v>
      </c>
      <c r="N53" s="68" t="s">
        <v>43</v>
      </c>
      <c r="O53" s="68" t="s">
        <v>43</v>
      </c>
      <c r="P53" s="523">
        <v>6</v>
      </c>
      <c r="Q53" s="33">
        <v>45383</v>
      </c>
      <c r="R53" s="524"/>
    </row>
    <row r="54" spans="2:18">
      <c r="B54" s="547" t="s">
        <v>98</v>
      </c>
      <c r="C54" s="543" t="s">
        <v>80</v>
      </c>
      <c r="D54" s="518" t="s">
        <v>42</v>
      </c>
      <c r="E54" s="926">
        <v>30</v>
      </c>
      <c r="F54" s="520"/>
      <c r="G54" s="521">
        <v>0.5</v>
      </c>
      <c r="H54" s="522">
        <f t="shared" si="0"/>
        <v>15</v>
      </c>
      <c r="I54" s="521" t="s">
        <v>99</v>
      </c>
      <c r="J54" s="521" t="s">
        <v>44</v>
      </c>
      <c r="K54" s="523" t="s">
        <v>61</v>
      </c>
      <c r="L54" s="521" t="s">
        <v>43</v>
      </c>
      <c r="M54" s="68" t="s">
        <v>43</v>
      </c>
      <c r="N54" s="68" t="s">
        <v>43</v>
      </c>
      <c r="O54" s="68" t="s">
        <v>43</v>
      </c>
      <c r="P54" s="68" t="s">
        <v>43</v>
      </c>
      <c r="Q54" s="68" t="s">
        <v>43</v>
      </c>
      <c r="R54" s="524" t="s">
        <v>630</v>
      </c>
    </row>
    <row r="55" spans="2:18">
      <c r="B55" s="547" t="s">
        <v>100</v>
      </c>
      <c r="C55" s="543" t="s">
        <v>80</v>
      </c>
      <c r="D55" s="518" t="s">
        <v>42</v>
      </c>
      <c r="E55" s="926">
        <v>18</v>
      </c>
      <c r="F55" s="520">
        <v>9</v>
      </c>
      <c r="G55" s="521">
        <v>1</v>
      </c>
      <c r="H55" s="522">
        <v>18</v>
      </c>
      <c r="I55" s="521" t="s">
        <v>43</v>
      </c>
      <c r="J55" s="521" t="s">
        <v>44</v>
      </c>
      <c r="K55" s="523">
        <v>0</v>
      </c>
      <c r="L55" s="521" t="s">
        <v>43</v>
      </c>
      <c r="M55" s="68" t="s">
        <v>43</v>
      </c>
      <c r="N55" s="68" t="s">
        <v>43</v>
      </c>
      <c r="O55" s="68" t="s">
        <v>43</v>
      </c>
      <c r="P55" s="523">
        <v>20.7</v>
      </c>
      <c r="Q55" s="33">
        <v>48579</v>
      </c>
      <c r="R55" s="524"/>
    </row>
    <row r="56" spans="2:18">
      <c r="B56" s="547" t="s">
        <v>101</v>
      </c>
      <c r="C56" s="543" t="s">
        <v>80</v>
      </c>
      <c r="D56" s="518" t="s">
        <v>42</v>
      </c>
      <c r="E56" s="926">
        <v>72.400000000000006</v>
      </c>
      <c r="F56" s="520">
        <v>38</v>
      </c>
      <c r="G56" s="521">
        <v>1</v>
      </c>
      <c r="H56" s="522">
        <f t="shared" si="0"/>
        <v>72.400000000000006</v>
      </c>
      <c r="I56" s="521" t="s">
        <v>43</v>
      </c>
      <c r="J56" s="521" t="s">
        <v>44</v>
      </c>
      <c r="K56" s="523">
        <v>0</v>
      </c>
      <c r="L56" s="521" t="s">
        <v>43</v>
      </c>
      <c r="M56" s="68" t="s">
        <v>43</v>
      </c>
      <c r="N56" s="68" t="s">
        <v>43</v>
      </c>
      <c r="O56" s="68" t="s">
        <v>43</v>
      </c>
      <c r="P56" s="68" t="s">
        <v>43</v>
      </c>
      <c r="Q56" s="68" t="s">
        <v>43</v>
      </c>
      <c r="R56" s="524"/>
    </row>
    <row r="57" spans="2:18">
      <c r="B57" s="547" t="s">
        <v>102</v>
      </c>
      <c r="C57" s="543" t="s">
        <v>80</v>
      </c>
      <c r="D57" s="518" t="s">
        <v>42</v>
      </c>
      <c r="E57" s="926">
        <v>6.9</v>
      </c>
      <c r="F57" s="520">
        <v>3</v>
      </c>
      <c r="G57" s="521">
        <v>1</v>
      </c>
      <c r="H57" s="522">
        <f t="shared" si="0"/>
        <v>6.9</v>
      </c>
      <c r="I57" s="521" t="s">
        <v>43</v>
      </c>
      <c r="J57" s="521" t="s">
        <v>44</v>
      </c>
      <c r="K57" s="523">
        <v>0</v>
      </c>
      <c r="L57" s="521" t="s">
        <v>43</v>
      </c>
      <c r="M57" s="68" t="s">
        <v>43</v>
      </c>
      <c r="N57" s="68" t="s">
        <v>43</v>
      </c>
      <c r="O57" s="68" t="s">
        <v>43</v>
      </c>
      <c r="P57" s="523">
        <v>6.9</v>
      </c>
      <c r="Q57" s="33">
        <v>45717</v>
      </c>
      <c r="R57" s="524"/>
    </row>
    <row r="58" spans="2:18">
      <c r="B58" s="548" t="s">
        <v>103</v>
      </c>
      <c r="C58" s="543" t="s">
        <v>80</v>
      </c>
      <c r="D58" s="518" t="s">
        <v>42</v>
      </c>
      <c r="E58" s="927">
        <v>9.1999999999999993</v>
      </c>
      <c r="F58" s="701">
        <v>4</v>
      </c>
      <c r="G58" s="527">
        <v>1</v>
      </c>
      <c r="H58" s="522">
        <f t="shared" si="0"/>
        <v>9.1999999999999993</v>
      </c>
      <c r="I58" s="527" t="s">
        <v>43</v>
      </c>
      <c r="J58" s="521" t="s">
        <v>44</v>
      </c>
      <c r="K58" s="523">
        <v>0</v>
      </c>
      <c r="L58" s="521" t="s">
        <v>43</v>
      </c>
      <c r="M58" s="68" t="s">
        <v>43</v>
      </c>
      <c r="N58" s="68" t="s">
        <v>43</v>
      </c>
      <c r="O58" s="68" t="s">
        <v>43</v>
      </c>
      <c r="P58" s="523">
        <v>9.1999999999999993</v>
      </c>
      <c r="Q58" s="33">
        <v>45717</v>
      </c>
      <c r="R58" s="524"/>
    </row>
    <row r="59" spans="2:18">
      <c r="B59" s="547" t="s">
        <v>104</v>
      </c>
      <c r="C59" s="543" t="s">
        <v>80</v>
      </c>
      <c r="D59" s="518" t="s">
        <v>42</v>
      </c>
      <c r="E59" s="926">
        <v>32.450000000000003</v>
      </c>
      <c r="F59" s="520">
        <v>23</v>
      </c>
      <c r="G59" s="521">
        <v>0.49</v>
      </c>
      <c r="H59" s="522">
        <v>16.2</v>
      </c>
      <c r="I59" s="521" t="s">
        <v>105</v>
      </c>
      <c r="J59" s="521" t="s">
        <v>84</v>
      </c>
      <c r="K59" s="523">
        <v>0</v>
      </c>
      <c r="L59" s="521" t="s">
        <v>43</v>
      </c>
      <c r="M59" s="68" t="s">
        <v>43</v>
      </c>
      <c r="N59" s="68" t="s">
        <v>43</v>
      </c>
      <c r="O59" s="68" t="s">
        <v>43</v>
      </c>
      <c r="P59" s="523">
        <f>H59</f>
        <v>16.2</v>
      </c>
      <c r="Q59" s="33">
        <v>44805</v>
      </c>
      <c r="R59" s="524"/>
    </row>
    <row r="60" spans="2:18">
      <c r="B60" s="547" t="s">
        <v>106</v>
      </c>
      <c r="C60" s="543" t="s">
        <v>80</v>
      </c>
      <c r="D60" s="518" t="s">
        <v>42</v>
      </c>
      <c r="E60" s="926">
        <v>7.5</v>
      </c>
      <c r="F60" s="520">
        <v>5</v>
      </c>
      <c r="G60" s="521">
        <v>1</v>
      </c>
      <c r="H60" s="522">
        <f t="shared" si="0"/>
        <v>7.5</v>
      </c>
      <c r="I60" s="521" t="s">
        <v>43</v>
      </c>
      <c r="J60" s="521" t="s">
        <v>44</v>
      </c>
      <c r="K60" s="523">
        <v>0</v>
      </c>
      <c r="L60" s="521" t="s">
        <v>43</v>
      </c>
      <c r="M60" s="68" t="s">
        <v>43</v>
      </c>
      <c r="N60" s="68" t="s">
        <v>43</v>
      </c>
      <c r="O60" s="68" t="s">
        <v>43</v>
      </c>
      <c r="P60" s="523">
        <v>7.5</v>
      </c>
      <c r="Q60" s="33">
        <v>45042</v>
      </c>
      <c r="R60" s="524"/>
    </row>
    <row r="61" spans="2:18">
      <c r="B61" s="547" t="s">
        <v>107</v>
      </c>
      <c r="C61" s="543" t="s">
        <v>80</v>
      </c>
      <c r="D61" s="518" t="s">
        <v>42</v>
      </c>
      <c r="E61" s="926">
        <v>12.5</v>
      </c>
      <c r="F61" s="520">
        <v>5</v>
      </c>
      <c r="G61" s="521">
        <v>1</v>
      </c>
      <c r="H61" s="522">
        <f t="shared" si="0"/>
        <v>12.5</v>
      </c>
      <c r="I61" s="521" t="s">
        <v>43</v>
      </c>
      <c r="J61" s="521" t="s">
        <v>44</v>
      </c>
      <c r="K61" s="523">
        <v>0</v>
      </c>
      <c r="L61" s="521" t="s">
        <v>43</v>
      </c>
      <c r="M61" s="68" t="s">
        <v>43</v>
      </c>
      <c r="N61" s="68" t="s">
        <v>43</v>
      </c>
      <c r="O61" s="68" t="s">
        <v>43</v>
      </c>
      <c r="P61" s="523">
        <v>12.5</v>
      </c>
      <c r="Q61" s="33">
        <v>46204</v>
      </c>
      <c r="R61" s="524"/>
    </row>
    <row r="62" spans="2:18">
      <c r="B62" s="547" t="s">
        <v>108</v>
      </c>
      <c r="C62" s="543" t="s">
        <v>80</v>
      </c>
      <c r="D62" s="518" t="s">
        <v>42</v>
      </c>
      <c r="E62" s="926">
        <v>27</v>
      </c>
      <c r="F62" s="520">
        <v>18</v>
      </c>
      <c r="G62" s="521">
        <v>1</v>
      </c>
      <c r="H62" s="522">
        <f t="shared" si="0"/>
        <v>27</v>
      </c>
      <c r="I62" s="521" t="s">
        <v>43</v>
      </c>
      <c r="J62" s="521" t="s">
        <v>44</v>
      </c>
      <c r="K62" s="523">
        <v>0</v>
      </c>
      <c r="L62" s="521" t="s">
        <v>43</v>
      </c>
      <c r="M62" s="68" t="s">
        <v>43</v>
      </c>
      <c r="N62" s="68" t="s">
        <v>43</v>
      </c>
      <c r="O62" s="68" t="s">
        <v>43</v>
      </c>
      <c r="P62" s="523">
        <v>27</v>
      </c>
      <c r="Q62" s="33">
        <v>44531</v>
      </c>
      <c r="R62" s="524"/>
    </row>
    <row r="63" spans="2:18">
      <c r="B63" s="547" t="s">
        <v>109</v>
      </c>
      <c r="C63" s="543" t="s">
        <v>80</v>
      </c>
      <c r="D63" s="518" t="s">
        <v>42</v>
      </c>
      <c r="E63" s="926">
        <v>7.5</v>
      </c>
      <c r="F63" s="520">
        <v>5</v>
      </c>
      <c r="G63" s="521">
        <v>1</v>
      </c>
      <c r="H63" s="522">
        <f t="shared" si="0"/>
        <v>7.5</v>
      </c>
      <c r="I63" s="521" t="s">
        <v>43</v>
      </c>
      <c r="J63" s="521" t="s">
        <v>44</v>
      </c>
      <c r="K63" s="523">
        <v>0</v>
      </c>
      <c r="L63" s="521" t="s">
        <v>43</v>
      </c>
      <c r="M63" s="68" t="s">
        <v>43</v>
      </c>
      <c r="N63" s="68" t="s">
        <v>43</v>
      </c>
      <c r="O63" s="68" t="s">
        <v>43</v>
      </c>
      <c r="P63" s="523">
        <v>7.5</v>
      </c>
      <c r="Q63" s="33">
        <v>44652</v>
      </c>
      <c r="R63" s="524"/>
    </row>
    <row r="64" spans="2:18">
      <c r="B64" s="547" t="s">
        <v>110</v>
      </c>
      <c r="C64" s="543" t="s">
        <v>80</v>
      </c>
      <c r="D64" s="518" t="s">
        <v>42</v>
      </c>
      <c r="E64" s="926">
        <v>19.5</v>
      </c>
      <c r="F64" s="520">
        <v>13</v>
      </c>
      <c r="G64" s="521">
        <v>1</v>
      </c>
      <c r="H64" s="522">
        <f t="shared" si="0"/>
        <v>19.5</v>
      </c>
      <c r="I64" s="521" t="s">
        <v>43</v>
      </c>
      <c r="J64" s="521" t="s">
        <v>44</v>
      </c>
      <c r="K64" s="523">
        <v>0</v>
      </c>
      <c r="L64" s="521" t="s">
        <v>43</v>
      </c>
      <c r="M64" s="68" t="s">
        <v>43</v>
      </c>
      <c r="N64" s="68" t="s">
        <v>43</v>
      </c>
      <c r="O64" s="68" t="s">
        <v>43</v>
      </c>
      <c r="P64" s="523">
        <v>19.5</v>
      </c>
      <c r="Q64" s="33">
        <v>45051</v>
      </c>
      <c r="R64" s="524"/>
    </row>
    <row r="65" spans="2:18">
      <c r="B65" s="36" t="s">
        <v>111</v>
      </c>
      <c r="C65" s="37" t="s">
        <v>41</v>
      </c>
      <c r="D65" s="37" t="s">
        <v>112</v>
      </c>
      <c r="E65" s="931">
        <v>1075</v>
      </c>
      <c r="F65" s="705">
        <v>114</v>
      </c>
      <c r="G65" s="706">
        <v>0.49</v>
      </c>
      <c r="H65" s="707">
        <f t="shared" si="0"/>
        <v>526.75</v>
      </c>
      <c r="I65" s="38" t="s">
        <v>113</v>
      </c>
      <c r="J65" s="38" t="s">
        <v>44</v>
      </c>
      <c r="K65" s="39" t="s">
        <v>61</v>
      </c>
      <c r="L65" s="38" t="s">
        <v>43</v>
      </c>
      <c r="M65" s="708">
        <v>222</v>
      </c>
      <c r="N65" s="40" t="s">
        <v>114</v>
      </c>
      <c r="O65" s="709">
        <v>52321</v>
      </c>
      <c r="P65" s="40"/>
      <c r="Q65" s="40"/>
      <c r="R65" s="41" t="s">
        <v>115</v>
      </c>
    </row>
    <row r="66" spans="2:18">
      <c r="B66" s="36" t="s">
        <v>116</v>
      </c>
      <c r="C66" s="37" t="s">
        <v>41</v>
      </c>
      <c r="D66" s="37" t="s">
        <v>112</v>
      </c>
      <c r="E66" s="931">
        <v>588</v>
      </c>
      <c r="F66" s="705">
        <v>84</v>
      </c>
      <c r="G66" s="706">
        <v>0.4</v>
      </c>
      <c r="H66" s="707">
        <f>G66*E66</f>
        <v>235.20000000000002</v>
      </c>
      <c r="I66" s="38" t="s">
        <v>117</v>
      </c>
      <c r="J66" s="38" t="s">
        <v>44</v>
      </c>
      <c r="K66" s="710">
        <v>0</v>
      </c>
      <c r="L66" s="38" t="s">
        <v>43</v>
      </c>
      <c r="M66" s="708">
        <f>+H66</f>
        <v>235.20000000000002</v>
      </c>
      <c r="N66" s="40" t="s">
        <v>118</v>
      </c>
      <c r="O66" s="709">
        <v>49064</v>
      </c>
      <c r="P66" s="40"/>
      <c r="Q66" s="40"/>
      <c r="R66" s="41" t="s">
        <v>115</v>
      </c>
    </row>
    <row r="67" spans="2:18">
      <c r="B67" s="42" t="s">
        <v>119</v>
      </c>
      <c r="C67" s="43" t="s">
        <v>72</v>
      </c>
      <c r="D67" s="44" t="s">
        <v>112</v>
      </c>
      <c r="E67" s="931">
        <v>504</v>
      </c>
      <c r="F67" s="705">
        <v>140</v>
      </c>
      <c r="G67" s="706">
        <v>0.5</v>
      </c>
      <c r="H67" s="711">
        <v>252</v>
      </c>
      <c r="I67" s="38" t="s">
        <v>120</v>
      </c>
      <c r="J67" s="38" t="s">
        <v>44</v>
      </c>
      <c r="K67" s="710">
        <f>+H67</f>
        <v>252</v>
      </c>
      <c r="L67" s="45" t="s">
        <v>121</v>
      </c>
      <c r="M67" s="40"/>
      <c r="N67" s="40"/>
      <c r="O67" s="40"/>
      <c r="P67" s="40"/>
      <c r="Q67" s="40"/>
      <c r="R67" s="41" t="s">
        <v>122</v>
      </c>
    </row>
    <row r="68" spans="2:18" s="55" customFormat="1" ht="15" thickBot="1">
      <c r="B68" s="46" t="s">
        <v>113</v>
      </c>
      <c r="C68" s="47"/>
      <c r="D68" s="48"/>
      <c r="E68" s="932">
        <f>SUM(E12:E67)</f>
        <v>4713.33</v>
      </c>
      <c r="F68" s="49"/>
      <c r="G68" s="49"/>
      <c r="H68" s="50">
        <f>SUM(H12:H67)</f>
        <v>2998.2991500000003</v>
      </c>
      <c r="I68" s="49"/>
      <c r="J68" s="51"/>
      <c r="K68" s="52">
        <f>SUM(K12:K67)</f>
        <v>1616.5691499999998</v>
      </c>
      <c r="L68" s="52"/>
      <c r="M68" s="52">
        <f>SUM(M12:M67)</f>
        <v>457.20000000000005</v>
      </c>
      <c r="N68" s="52"/>
      <c r="O68" s="52"/>
      <c r="P68" s="52">
        <f>SUM(P12:P67)</f>
        <v>433.14999999999992</v>
      </c>
      <c r="Q68" s="53"/>
      <c r="R68" s="54"/>
    </row>
    <row r="69" spans="2:18" ht="15" thickBot="1">
      <c r="E69" s="933"/>
    </row>
    <row r="70" spans="2:18">
      <c r="B70" s="57" t="s">
        <v>123</v>
      </c>
      <c r="C70" s="58"/>
      <c r="D70" s="58"/>
      <c r="E70" s="934"/>
      <c r="F70" s="59"/>
      <c r="G70" s="59"/>
      <c r="H70" s="59"/>
      <c r="I70" s="59"/>
      <c r="J70" s="59"/>
      <c r="K70" s="60"/>
      <c r="L70" s="61"/>
      <c r="M70" s="60"/>
      <c r="N70" s="60"/>
      <c r="O70" s="60"/>
      <c r="P70" s="60"/>
      <c r="Q70" s="60"/>
      <c r="R70" s="62"/>
    </row>
    <row r="71" spans="2:18">
      <c r="B71" s="63" t="s">
        <v>124</v>
      </c>
      <c r="C71" s="64" t="s">
        <v>74</v>
      </c>
      <c r="D71" s="64" t="s">
        <v>42</v>
      </c>
      <c r="E71" s="935">
        <v>5</v>
      </c>
      <c r="F71" s="712">
        <v>10</v>
      </c>
      <c r="G71" s="713">
        <v>1</v>
      </c>
      <c r="H71" s="714">
        <f t="shared" ref="H71" si="2">G71*E71</f>
        <v>5</v>
      </c>
      <c r="I71" s="32" t="s">
        <v>43</v>
      </c>
      <c r="J71" s="65" t="s">
        <v>44</v>
      </c>
      <c r="K71" s="715">
        <f t="shared" ref="K71" si="3">+H71</f>
        <v>5</v>
      </c>
      <c r="L71" s="33">
        <v>46477</v>
      </c>
      <c r="M71" s="67" t="s">
        <v>43</v>
      </c>
      <c r="N71" s="67" t="s">
        <v>43</v>
      </c>
      <c r="O71" s="67" t="s">
        <v>43</v>
      </c>
      <c r="P71" s="715">
        <v>0</v>
      </c>
      <c r="Q71" s="66" t="s">
        <v>43</v>
      </c>
      <c r="R71" s="34" t="s">
        <v>125</v>
      </c>
    </row>
    <row r="72" spans="2:18">
      <c r="B72" s="63" t="s">
        <v>126</v>
      </c>
      <c r="C72" s="64" t="s">
        <v>72</v>
      </c>
      <c r="D72" s="64" t="s">
        <v>112</v>
      </c>
      <c r="E72" s="935">
        <v>367.2</v>
      </c>
      <c r="F72" s="712">
        <v>102</v>
      </c>
      <c r="G72" s="713">
        <v>0.251</v>
      </c>
      <c r="H72" s="714">
        <f>G72*E72</f>
        <v>92.167199999999994</v>
      </c>
      <c r="I72" s="32" t="s">
        <v>127</v>
      </c>
      <c r="J72" s="65" t="s">
        <v>84</v>
      </c>
      <c r="K72" s="66"/>
      <c r="L72" s="68" t="s">
        <v>128</v>
      </c>
      <c r="M72" s="67"/>
      <c r="N72" s="67"/>
      <c r="O72" s="67"/>
      <c r="P72" s="66"/>
      <c r="Q72" s="66"/>
      <c r="R72" s="34" t="s">
        <v>129</v>
      </c>
    </row>
    <row r="73" spans="2:18" s="35" customFormat="1" ht="15" thickBot="1">
      <c r="B73" s="69" t="s">
        <v>130</v>
      </c>
      <c r="C73" s="70" t="s">
        <v>74</v>
      </c>
      <c r="D73" s="71" t="s">
        <v>42</v>
      </c>
      <c r="E73" s="936">
        <v>18.8</v>
      </c>
      <c r="F73" s="716">
        <v>8</v>
      </c>
      <c r="G73" s="717">
        <v>1</v>
      </c>
      <c r="H73" s="718">
        <v>18.8</v>
      </c>
      <c r="I73" s="72" t="s">
        <v>43</v>
      </c>
      <c r="J73" s="73" t="s">
        <v>44</v>
      </c>
      <c r="K73" s="74"/>
      <c r="L73" s="719">
        <v>50087</v>
      </c>
      <c r="M73" s="74"/>
      <c r="N73" s="74"/>
      <c r="O73" s="74"/>
      <c r="P73" s="74"/>
      <c r="Q73" s="74"/>
      <c r="R73" s="75" t="s">
        <v>131</v>
      </c>
    </row>
    <row r="74" spans="2:18">
      <c r="E74" s="56"/>
      <c r="F74" s="19"/>
    </row>
    <row r="75" spans="2:18" ht="15.6">
      <c r="B75" s="76" t="s">
        <v>39</v>
      </c>
      <c r="E75" s="56"/>
    </row>
    <row r="76" spans="2:18" ht="15.6">
      <c r="B76" s="77" t="s">
        <v>132</v>
      </c>
    </row>
    <row r="77" spans="2:18" ht="15.6">
      <c r="B77" s="77"/>
    </row>
    <row r="78" spans="2:18">
      <c r="B78" s="78"/>
      <c r="D78" s="79"/>
    </row>
  </sheetData>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08D3-3B5F-45C5-8D09-9AA8CACFB37D}">
  <sheetPr>
    <tabColor rgb="FF0097A9"/>
  </sheetPr>
  <dimension ref="B1:I115"/>
  <sheetViews>
    <sheetView zoomScaleNormal="100" workbookViewId="0">
      <pane ySplit="13" topLeftCell="A105" activePane="bottomLeft" state="frozen"/>
      <selection pane="bottomLeft" activeCell="G10" sqref="G10"/>
    </sheetView>
  </sheetViews>
  <sheetFormatPr defaultColWidth="7.59765625" defaultRowHeight="13.8"/>
  <cols>
    <col min="1" max="1" width="3.09765625" style="82" customWidth="1"/>
    <col min="2" max="2" width="60.296875" style="80" customWidth="1"/>
    <col min="3" max="3" width="11.09765625" style="80" customWidth="1"/>
    <col min="4" max="4" width="19.5" style="80" customWidth="1"/>
    <col min="5" max="5" width="14.69921875" style="81" customWidth="1"/>
    <col min="6" max="6" width="11.19921875" style="82" customWidth="1"/>
    <col min="7" max="7" width="12.5" style="82" customWidth="1"/>
    <col min="8" max="8" width="14.3984375" style="83" customWidth="1"/>
    <col min="9" max="16384" width="7.59765625" style="82"/>
  </cols>
  <sheetData>
    <row r="1" spans="2:9" ht="14.4" thickBot="1"/>
    <row r="2" spans="2:9" ht="22.5" customHeight="1">
      <c r="B2" s="6" t="s">
        <v>586</v>
      </c>
      <c r="C2" s="84"/>
      <c r="D2" s="84"/>
      <c r="E2" s="85"/>
      <c r="F2" s="86"/>
    </row>
    <row r="3" spans="2:9">
      <c r="B3" s="11" t="s">
        <v>13</v>
      </c>
      <c r="C3" s="660"/>
      <c r="D3" s="660"/>
      <c r="E3" s="656"/>
      <c r="F3" s="87"/>
      <c r="H3" s="88"/>
    </row>
    <row r="4" spans="2:9">
      <c r="B4" s="650"/>
      <c r="C4" s="651" t="s">
        <v>14</v>
      </c>
      <c r="D4" s="89" t="s">
        <v>15</v>
      </c>
      <c r="E4" s="90" t="s">
        <v>133</v>
      </c>
      <c r="F4" s="91"/>
      <c r="H4" s="88"/>
    </row>
    <row r="5" spans="2:9">
      <c r="B5" s="661" t="s">
        <v>134</v>
      </c>
      <c r="C5" s="657">
        <f>+E100</f>
        <v>1159.1980000000001</v>
      </c>
      <c r="D5" s="653"/>
      <c r="E5" s="658"/>
      <c r="F5" s="662"/>
      <c r="H5" s="88"/>
    </row>
    <row r="6" spans="2:9">
      <c r="B6" s="92" t="s">
        <v>135</v>
      </c>
      <c r="C6" s="652"/>
      <c r="D6" s="654"/>
      <c r="E6" s="659"/>
      <c r="F6" s="87"/>
      <c r="H6" s="88"/>
    </row>
    <row r="7" spans="2:9">
      <c r="B7" s="92" t="s">
        <v>136</v>
      </c>
      <c r="C7" s="652">
        <v>400</v>
      </c>
      <c r="D7" s="654"/>
      <c r="E7" s="659"/>
      <c r="F7" s="87"/>
      <c r="H7" s="88"/>
    </row>
    <row r="8" spans="2:9">
      <c r="B8" s="92" t="s">
        <v>137</v>
      </c>
      <c r="C8" s="652">
        <v>759</v>
      </c>
      <c r="D8" s="654"/>
      <c r="E8" s="652">
        <v>655</v>
      </c>
      <c r="F8" s="87"/>
      <c r="H8" s="88"/>
    </row>
    <row r="9" spans="2:9">
      <c r="B9" s="92" t="s">
        <v>138</v>
      </c>
      <c r="C9" s="652">
        <f>E103</f>
        <v>300</v>
      </c>
      <c r="D9" s="654"/>
      <c r="E9" s="652">
        <v>300</v>
      </c>
      <c r="F9" s="87"/>
      <c r="H9" s="88"/>
    </row>
    <row r="10" spans="2:9">
      <c r="B10" s="93" t="s">
        <v>241</v>
      </c>
      <c r="C10" s="94">
        <f>E106</f>
        <v>50</v>
      </c>
      <c r="D10" s="655"/>
      <c r="E10" s="94"/>
      <c r="F10" s="95"/>
      <c r="H10" s="88"/>
    </row>
    <row r="11" spans="2:9" ht="14.4" thickBot="1">
      <c r="B11" s="96" t="s">
        <v>585</v>
      </c>
      <c r="C11" s="568">
        <f>+C10+C8+C7+C9</f>
        <v>1509</v>
      </c>
      <c r="D11" s="97">
        <f>+F100</f>
        <v>502.44800000000004</v>
      </c>
      <c r="E11" s="97" t="s">
        <v>139</v>
      </c>
      <c r="F11" s="98"/>
      <c r="H11" s="88"/>
    </row>
    <row r="12" spans="2:9" ht="16.2" thickBot="1">
      <c r="B12" s="99"/>
      <c r="C12" s="99"/>
      <c r="D12" s="99"/>
      <c r="E12" s="99"/>
      <c r="F12" s="99"/>
      <c r="G12" s="100"/>
      <c r="H12" s="88"/>
    </row>
    <row r="13" spans="2:9" ht="52.8">
      <c r="B13" s="29" t="s">
        <v>140</v>
      </c>
      <c r="C13" s="30" t="s">
        <v>141</v>
      </c>
      <c r="D13" s="30" t="s">
        <v>142</v>
      </c>
      <c r="E13" s="30" t="s">
        <v>143</v>
      </c>
      <c r="F13" s="30" t="s">
        <v>144</v>
      </c>
      <c r="G13" s="30" t="s">
        <v>634</v>
      </c>
      <c r="H13" s="101" t="s">
        <v>636</v>
      </c>
    </row>
    <row r="14" spans="2:9" ht="14.4">
      <c r="B14" s="565" t="s">
        <v>146</v>
      </c>
      <c r="C14" s="566" t="s">
        <v>41</v>
      </c>
      <c r="D14" s="566" t="s">
        <v>147</v>
      </c>
      <c r="E14" s="567">
        <v>3</v>
      </c>
      <c r="F14" s="567">
        <f>+E14</f>
        <v>3</v>
      </c>
      <c r="G14" s="33">
        <v>46477</v>
      </c>
      <c r="H14" s="687"/>
      <c r="I14" s="102"/>
    </row>
    <row r="15" spans="2:9" ht="14.4">
      <c r="B15" s="517" t="s">
        <v>148</v>
      </c>
      <c r="C15" s="566" t="s">
        <v>41</v>
      </c>
      <c r="D15" s="566" t="s">
        <v>147</v>
      </c>
      <c r="E15" s="519">
        <v>20</v>
      </c>
      <c r="F15" s="567">
        <f>+E15</f>
        <v>20</v>
      </c>
      <c r="G15" s="33">
        <v>46477</v>
      </c>
      <c r="H15" s="688"/>
      <c r="I15" s="102"/>
    </row>
    <row r="16" spans="2:9" ht="14.4">
      <c r="B16" s="517" t="s">
        <v>149</v>
      </c>
      <c r="C16" s="566" t="s">
        <v>41</v>
      </c>
      <c r="D16" s="566" t="s">
        <v>147</v>
      </c>
      <c r="E16" s="519">
        <v>0.16</v>
      </c>
      <c r="F16" s="567">
        <f>+E16</f>
        <v>0.16</v>
      </c>
      <c r="G16" s="33">
        <v>46477</v>
      </c>
      <c r="H16" s="688"/>
      <c r="I16" s="102"/>
    </row>
    <row r="17" spans="2:9" ht="14.4">
      <c r="B17" s="517" t="s">
        <v>150</v>
      </c>
      <c r="C17" s="566" t="s">
        <v>41</v>
      </c>
      <c r="D17" s="566" t="s">
        <v>147</v>
      </c>
      <c r="E17" s="519">
        <v>10</v>
      </c>
      <c r="F17" s="567">
        <f>+E17</f>
        <v>10</v>
      </c>
      <c r="G17" s="33">
        <v>46477</v>
      </c>
      <c r="H17" s="688"/>
      <c r="I17" s="102"/>
    </row>
    <row r="18" spans="2:9" ht="14.4">
      <c r="B18" s="517" t="s">
        <v>151</v>
      </c>
      <c r="C18" s="566" t="s">
        <v>41</v>
      </c>
      <c r="D18" s="566" t="s">
        <v>147</v>
      </c>
      <c r="E18" s="519">
        <v>3.2</v>
      </c>
      <c r="F18" s="567">
        <f>+E18</f>
        <v>3.2</v>
      </c>
      <c r="G18" s="33">
        <v>46477</v>
      </c>
      <c r="H18" s="688"/>
      <c r="I18" s="102"/>
    </row>
    <row r="19" spans="2:9" ht="14.4">
      <c r="B19" s="517" t="s">
        <v>152</v>
      </c>
      <c r="C19" s="566" t="s">
        <v>41</v>
      </c>
      <c r="D19" s="566" t="s">
        <v>147</v>
      </c>
      <c r="E19" s="519">
        <v>2.1</v>
      </c>
      <c r="F19" s="519">
        <v>2.1</v>
      </c>
      <c r="G19" s="33">
        <v>46477</v>
      </c>
      <c r="H19" s="688"/>
      <c r="I19" s="102"/>
    </row>
    <row r="20" spans="2:9" ht="14.4">
      <c r="B20" s="517" t="s">
        <v>153</v>
      </c>
      <c r="C20" s="566" t="s">
        <v>41</v>
      </c>
      <c r="D20" s="566" t="s">
        <v>147</v>
      </c>
      <c r="E20" s="519">
        <v>17</v>
      </c>
      <c r="F20" s="567">
        <f>+E20</f>
        <v>17</v>
      </c>
      <c r="G20" s="33">
        <v>46477</v>
      </c>
      <c r="H20" s="688"/>
      <c r="I20" s="102"/>
    </row>
    <row r="21" spans="2:9" ht="14.4">
      <c r="B21" s="517" t="s">
        <v>154</v>
      </c>
      <c r="C21" s="566" t="s">
        <v>41</v>
      </c>
      <c r="D21" s="566" t="s">
        <v>147</v>
      </c>
      <c r="E21" s="519">
        <v>38</v>
      </c>
      <c r="F21" s="519">
        <v>0</v>
      </c>
      <c r="G21" s="33" t="s">
        <v>43</v>
      </c>
      <c r="H21" s="688" t="s">
        <v>44</v>
      </c>
      <c r="I21" s="102"/>
    </row>
    <row r="22" spans="2:9" ht="14.4">
      <c r="B22" s="517" t="s">
        <v>155</v>
      </c>
      <c r="C22" s="566" t="s">
        <v>41</v>
      </c>
      <c r="D22" s="566" t="s">
        <v>147</v>
      </c>
      <c r="E22" s="519">
        <v>0.45</v>
      </c>
      <c r="F22" s="567">
        <f>+E22</f>
        <v>0.45</v>
      </c>
      <c r="G22" s="33">
        <v>46477</v>
      </c>
      <c r="H22" s="688"/>
      <c r="I22" s="102"/>
    </row>
    <row r="23" spans="2:9" ht="14.4">
      <c r="B23" s="517" t="s">
        <v>156</v>
      </c>
      <c r="C23" s="566" t="s">
        <v>41</v>
      </c>
      <c r="D23" s="566" t="s">
        <v>147</v>
      </c>
      <c r="E23" s="519">
        <v>7.5</v>
      </c>
      <c r="F23" s="519">
        <v>7.5</v>
      </c>
      <c r="G23" s="33">
        <v>46477</v>
      </c>
      <c r="H23" s="688"/>
      <c r="I23" s="102"/>
    </row>
    <row r="24" spans="2:9" ht="14.4">
      <c r="B24" s="517" t="s">
        <v>157</v>
      </c>
      <c r="C24" s="566" t="s">
        <v>41</v>
      </c>
      <c r="D24" s="566" t="s">
        <v>147</v>
      </c>
      <c r="E24" s="519">
        <v>69</v>
      </c>
      <c r="F24" s="567">
        <v>0</v>
      </c>
      <c r="G24" s="33" t="s">
        <v>43</v>
      </c>
      <c r="H24" s="688" t="s">
        <v>44</v>
      </c>
      <c r="I24" s="102"/>
    </row>
    <row r="25" spans="2:9" ht="14.4">
      <c r="B25" s="517" t="s">
        <v>158</v>
      </c>
      <c r="C25" s="566" t="s">
        <v>41</v>
      </c>
      <c r="D25" s="566" t="s">
        <v>147</v>
      </c>
      <c r="E25" s="519">
        <v>18.66</v>
      </c>
      <c r="F25" s="567">
        <f>+E25</f>
        <v>18.66</v>
      </c>
      <c r="G25" s="33">
        <v>46477</v>
      </c>
      <c r="H25" s="688"/>
      <c r="I25" s="102"/>
    </row>
    <row r="26" spans="2:9" ht="14.4">
      <c r="B26" s="517" t="s">
        <v>159</v>
      </c>
      <c r="C26" s="566" t="s">
        <v>41</v>
      </c>
      <c r="D26" s="566" t="s">
        <v>147</v>
      </c>
      <c r="E26" s="519">
        <v>20</v>
      </c>
      <c r="F26" s="567">
        <f>+E26</f>
        <v>20</v>
      </c>
      <c r="G26" s="33">
        <v>46477</v>
      </c>
      <c r="H26" s="688"/>
      <c r="I26" s="102"/>
    </row>
    <row r="27" spans="2:9" ht="14.4">
      <c r="B27" s="517" t="s">
        <v>160</v>
      </c>
      <c r="C27" s="566" t="s">
        <v>41</v>
      </c>
      <c r="D27" s="566" t="s">
        <v>147</v>
      </c>
      <c r="E27" s="519">
        <v>3.5</v>
      </c>
      <c r="F27" s="567">
        <f>+E27</f>
        <v>3.5</v>
      </c>
      <c r="G27" s="33">
        <v>46477</v>
      </c>
      <c r="H27" s="688"/>
      <c r="I27" s="102"/>
    </row>
    <row r="28" spans="2:9" ht="14.4">
      <c r="B28" s="517" t="s">
        <v>161</v>
      </c>
      <c r="C28" s="566" t="s">
        <v>41</v>
      </c>
      <c r="D28" s="566" t="s">
        <v>147</v>
      </c>
      <c r="E28" s="519">
        <v>8.5000000000000006E-2</v>
      </c>
      <c r="F28" s="567">
        <f>+E28</f>
        <v>8.5000000000000006E-2</v>
      </c>
      <c r="G28" s="33">
        <v>46477</v>
      </c>
      <c r="H28" s="688"/>
      <c r="I28" s="102"/>
    </row>
    <row r="29" spans="2:9" ht="14.4">
      <c r="B29" s="525" t="s">
        <v>162</v>
      </c>
      <c r="C29" s="566" t="s">
        <v>41</v>
      </c>
      <c r="D29" s="566" t="s">
        <v>147</v>
      </c>
      <c r="E29" s="698">
        <v>34</v>
      </c>
      <c r="F29" s="519">
        <v>0</v>
      </c>
      <c r="G29" s="33" t="s">
        <v>43</v>
      </c>
      <c r="H29" s="689" t="s">
        <v>44</v>
      </c>
      <c r="I29" s="102"/>
    </row>
    <row r="30" spans="2:9" ht="14.4">
      <c r="B30" s="517" t="s">
        <v>163</v>
      </c>
      <c r="C30" s="566" t="s">
        <v>41</v>
      </c>
      <c r="D30" s="566" t="s">
        <v>147</v>
      </c>
      <c r="E30" s="519">
        <v>7.5999999999999998E-2</v>
      </c>
      <c r="F30" s="567">
        <f t="shared" ref="F30:F44" si="0">+E30</f>
        <v>7.5999999999999998E-2</v>
      </c>
      <c r="G30" s="33">
        <v>46477</v>
      </c>
      <c r="H30" s="688"/>
      <c r="I30" s="102"/>
    </row>
    <row r="31" spans="2:9" ht="14.4">
      <c r="B31" s="532" t="s">
        <v>164</v>
      </c>
      <c r="C31" s="566" t="s">
        <v>41</v>
      </c>
      <c r="D31" s="566" t="s">
        <v>147</v>
      </c>
      <c r="E31" s="699">
        <v>0.35</v>
      </c>
      <c r="F31" s="567">
        <f t="shared" si="0"/>
        <v>0.35</v>
      </c>
      <c r="G31" s="33">
        <v>46477</v>
      </c>
      <c r="H31" s="690"/>
      <c r="I31" s="102"/>
    </row>
    <row r="32" spans="2:9" ht="14.4">
      <c r="B32" s="532" t="s">
        <v>165</v>
      </c>
      <c r="C32" s="566" t="s">
        <v>41</v>
      </c>
      <c r="D32" s="566" t="s">
        <v>147</v>
      </c>
      <c r="E32" s="699">
        <v>18.66</v>
      </c>
      <c r="F32" s="567">
        <f t="shared" si="0"/>
        <v>18.66</v>
      </c>
      <c r="G32" s="33">
        <v>46477</v>
      </c>
      <c r="H32" s="690"/>
      <c r="I32" s="102"/>
    </row>
    <row r="33" spans="2:9" ht="14.4">
      <c r="B33" s="517" t="s">
        <v>166</v>
      </c>
      <c r="C33" s="566" t="s">
        <v>41</v>
      </c>
      <c r="D33" s="566" t="s">
        <v>147</v>
      </c>
      <c r="E33" s="519">
        <v>2.4</v>
      </c>
      <c r="F33" s="567">
        <f t="shared" si="0"/>
        <v>2.4</v>
      </c>
      <c r="G33" s="33">
        <v>46477</v>
      </c>
      <c r="H33" s="688"/>
      <c r="I33" s="102"/>
    </row>
    <row r="34" spans="2:9" ht="14.4">
      <c r="B34" s="536" t="s">
        <v>167</v>
      </c>
      <c r="C34" s="566" t="s">
        <v>41</v>
      </c>
      <c r="D34" s="566" t="s">
        <v>147</v>
      </c>
      <c r="E34" s="699">
        <v>18</v>
      </c>
      <c r="F34" s="567">
        <f t="shared" si="0"/>
        <v>18</v>
      </c>
      <c r="G34" s="33">
        <v>46477</v>
      </c>
      <c r="H34" s="690"/>
      <c r="I34" s="102"/>
    </row>
    <row r="35" spans="2:9" ht="14.4">
      <c r="B35" s="517" t="s">
        <v>168</v>
      </c>
      <c r="C35" s="566" t="s">
        <v>41</v>
      </c>
      <c r="D35" s="566" t="s">
        <v>147</v>
      </c>
      <c r="E35" s="519">
        <v>0.26</v>
      </c>
      <c r="F35" s="567">
        <f t="shared" si="0"/>
        <v>0.26</v>
      </c>
      <c r="G35" s="33">
        <v>46477</v>
      </c>
      <c r="H35" s="688"/>
      <c r="I35" s="102"/>
    </row>
    <row r="36" spans="2:9" ht="14.4">
      <c r="B36" s="517" t="s">
        <v>169</v>
      </c>
      <c r="C36" s="566" t="s">
        <v>41</v>
      </c>
      <c r="D36" s="566" t="s">
        <v>147</v>
      </c>
      <c r="E36" s="519">
        <v>18.600000000000001</v>
      </c>
      <c r="F36" s="567">
        <f t="shared" si="0"/>
        <v>18.600000000000001</v>
      </c>
      <c r="G36" s="33">
        <v>46477</v>
      </c>
      <c r="H36" s="688"/>
      <c r="I36" s="102"/>
    </row>
    <row r="37" spans="2:9" ht="14.4">
      <c r="B37" s="525" t="s">
        <v>170</v>
      </c>
      <c r="C37" s="566" t="s">
        <v>41</v>
      </c>
      <c r="D37" s="566" t="s">
        <v>147</v>
      </c>
      <c r="E37" s="698">
        <v>0.1</v>
      </c>
      <c r="F37" s="567">
        <f t="shared" si="0"/>
        <v>0.1</v>
      </c>
      <c r="G37" s="33">
        <v>46477</v>
      </c>
      <c r="H37" s="689"/>
      <c r="I37" s="102"/>
    </row>
    <row r="38" spans="2:9" ht="14.4">
      <c r="B38" s="517" t="s">
        <v>171</v>
      </c>
      <c r="C38" s="566" t="s">
        <v>41</v>
      </c>
      <c r="D38" s="566" t="s">
        <v>147</v>
      </c>
      <c r="E38" s="519">
        <v>15</v>
      </c>
      <c r="F38" s="567">
        <f t="shared" si="0"/>
        <v>15</v>
      </c>
      <c r="G38" s="33">
        <v>46477</v>
      </c>
      <c r="H38" s="688"/>
      <c r="I38" s="102"/>
    </row>
    <row r="39" spans="2:9" ht="14.4">
      <c r="B39" s="525" t="s">
        <v>172</v>
      </c>
      <c r="C39" s="566" t="s">
        <v>41</v>
      </c>
      <c r="D39" s="566" t="s">
        <v>147</v>
      </c>
      <c r="E39" s="519">
        <v>0.32</v>
      </c>
      <c r="F39" s="567">
        <f t="shared" si="0"/>
        <v>0.32</v>
      </c>
      <c r="G39" s="33">
        <v>46477</v>
      </c>
      <c r="H39" s="688"/>
      <c r="I39" s="102"/>
    </row>
    <row r="40" spans="2:9" ht="14.4">
      <c r="B40" s="565" t="s">
        <v>173</v>
      </c>
      <c r="C40" s="566" t="s">
        <v>41</v>
      </c>
      <c r="D40" s="566" t="s">
        <v>174</v>
      </c>
      <c r="E40" s="567">
        <v>20</v>
      </c>
      <c r="F40" s="567">
        <f t="shared" si="0"/>
        <v>20</v>
      </c>
      <c r="G40" s="33">
        <v>46477</v>
      </c>
      <c r="H40" s="687"/>
      <c r="I40" s="102"/>
    </row>
    <row r="41" spans="2:9" ht="14.4">
      <c r="B41" s="517" t="s">
        <v>175</v>
      </c>
      <c r="C41" s="566" t="s">
        <v>41</v>
      </c>
      <c r="D41" s="566" t="s">
        <v>174</v>
      </c>
      <c r="E41" s="519">
        <v>0.3</v>
      </c>
      <c r="F41" s="567">
        <f t="shared" si="0"/>
        <v>0.3</v>
      </c>
      <c r="G41" s="33">
        <v>46477</v>
      </c>
      <c r="H41" s="688"/>
      <c r="I41" s="102"/>
    </row>
    <row r="42" spans="2:9" ht="14.4">
      <c r="B42" s="525" t="s">
        <v>176</v>
      </c>
      <c r="C42" s="566" t="s">
        <v>41</v>
      </c>
      <c r="D42" s="566" t="s">
        <v>174</v>
      </c>
      <c r="E42" s="698">
        <v>0.16</v>
      </c>
      <c r="F42" s="567">
        <f t="shared" si="0"/>
        <v>0.16</v>
      </c>
      <c r="G42" s="33">
        <v>46477</v>
      </c>
      <c r="H42" s="689"/>
      <c r="I42" s="102"/>
    </row>
    <row r="43" spans="2:9" ht="14.4">
      <c r="B43" s="517" t="s">
        <v>177</v>
      </c>
      <c r="C43" s="566" t="s">
        <v>41</v>
      </c>
      <c r="D43" s="566" t="s">
        <v>174</v>
      </c>
      <c r="E43" s="519">
        <v>5.2</v>
      </c>
      <c r="F43" s="567">
        <f t="shared" si="0"/>
        <v>5.2</v>
      </c>
      <c r="G43" s="33">
        <v>46477</v>
      </c>
      <c r="H43" s="688"/>
      <c r="I43" s="102"/>
    </row>
    <row r="44" spans="2:9" ht="14.4">
      <c r="B44" s="532" t="s">
        <v>178</v>
      </c>
      <c r="C44" s="566" t="s">
        <v>41</v>
      </c>
      <c r="D44" s="566" t="s">
        <v>174</v>
      </c>
      <c r="E44" s="699">
        <v>100</v>
      </c>
      <c r="F44" s="567">
        <f t="shared" si="0"/>
        <v>100</v>
      </c>
      <c r="G44" s="33">
        <v>46843</v>
      </c>
      <c r="H44" s="690"/>
      <c r="I44" s="102"/>
    </row>
    <row r="45" spans="2:9" ht="14.4">
      <c r="B45" s="532" t="s">
        <v>179</v>
      </c>
      <c r="C45" s="566" t="s">
        <v>41</v>
      </c>
      <c r="D45" s="566" t="s">
        <v>174</v>
      </c>
      <c r="E45" s="699">
        <v>37</v>
      </c>
      <c r="F45" s="699">
        <v>0</v>
      </c>
      <c r="G45" s="33" t="s">
        <v>43</v>
      </c>
      <c r="H45" s="690" t="s">
        <v>44</v>
      </c>
      <c r="I45" s="102"/>
    </row>
    <row r="46" spans="2:9" ht="14.4">
      <c r="B46" s="517" t="s">
        <v>180</v>
      </c>
      <c r="C46" s="566" t="s">
        <v>41</v>
      </c>
      <c r="D46" s="566" t="s">
        <v>174</v>
      </c>
      <c r="E46" s="519">
        <v>20</v>
      </c>
      <c r="F46" s="567">
        <f t="shared" ref="F46:F51" si="1">+E46</f>
        <v>20</v>
      </c>
      <c r="G46" s="33">
        <v>46477</v>
      </c>
      <c r="H46" s="688"/>
      <c r="I46" s="102"/>
    </row>
    <row r="47" spans="2:9" ht="14.4">
      <c r="B47" s="536" t="s">
        <v>181</v>
      </c>
      <c r="C47" s="566" t="s">
        <v>41</v>
      </c>
      <c r="D47" s="566" t="s">
        <v>174</v>
      </c>
      <c r="E47" s="699">
        <v>0.23699999999999999</v>
      </c>
      <c r="F47" s="567">
        <f t="shared" si="1"/>
        <v>0.23699999999999999</v>
      </c>
      <c r="G47" s="33">
        <v>46477</v>
      </c>
      <c r="H47" s="690"/>
      <c r="I47" s="102"/>
    </row>
    <row r="48" spans="2:9" ht="14.4">
      <c r="B48" s="517" t="s">
        <v>182</v>
      </c>
      <c r="C48" s="566" t="s">
        <v>41</v>
      </c>
      <c r="D48" s="566" t="s">
        <v>174</v>
      </c>
      <c r="E48" s="519">
        <v>3.5</v>
      </c>
      <c r="F48" s="567">
        <f t="shared" si="1"/>
        <v>3.5</v>
      </c>
      <c r="G48" s="33">
        <v>46477</v>
      </c>
      <c r="H48" s="688"/>
      <c r="I48" s="102"/>
    </row>
    <row r="49" spans="2:9" ht="14.4">
      <c r="B49" s="517" t="s">
        <v>183</v>
      </c>
      <c r="C49" s="566" t="s">
        <v>41</v>
      </c>
      <c r="D49" s="566" t="s">
        <v>174</v>
      </c>
      <c r="E49" s="519">
        <v>15</v>
      </c>
      <c r="F49" s="567">
        <f t="shared" si="1"/>
        <v>15</v>
      </c>
      <c r="G49" s="33">
        <v>46477</v>
      </c>
      <c r="H49" s="688"/>
      <c r="I49" s="102"/>
    </row>
    <row r="50" spans="2:9" ht="14.4">
      <c r="B50" s="525" t="s">
        <v>184</v>
      </c>
      <c r="C50" s="566" t="s">
        <v>41</v>
      </c>
      <c r="D50" s="566" t="s">
        <v>174</v>
      </c>
      <c r="E50" s="698">
        <v>0.55000000000000004</v>
      </c>
      <c r="F50" s="567">
        <f t="shared" si="1"/>
        <v>0.55000000000000004</v>
      </c>
      <c r="G50" s="33">
        <v>46477</v>
      </c>
      <c r="H50" s="689"/>
      <c r="I50" s="102"/>
    </row>
    <row r="51" spans="2:9" ht="14.4">
      <c r="B51" s="517" t="s">
        <v>185</v>
      </c>
      <c r="C51" s="566" t="s">
        <v>41</v>
      </c>
      <c r="D51" s="566" t="s">
        <v>174</v>
      </c>
      <c r="E51" s="519">
        <v>0.75</v>
      </c>
      <c r="F51" s="567">
        <f t="shared" si="1"/>
        <v>0.75</v>
      </c>
      <c r="G51" s="33">
        <v>46477</v>
      </c>
      <c r="H51" s="688"/>
      <c r="I51" s="102"/>
    </row>
    <row r="52" spans="2:9" ht="14.4">
      <c r="B52" s="525" t="s">
        <v>186</v>
      </c>
      <c r="C52" s="566" t="s">
        <v>41</v>
      </c>
      <c r="D52" s="566" t="s">
        <v>174</v>
      </c>
      <c r="E52" s="519">
        <v>1.95</v>
      </c>
      <c r="F52" s="519">
        <v>0</v>
      </c>
      <c r="G52" s="33" t="s">
        <v>43</v>
      </c>
      <c r="H52" s="688"/>
      <c r="I52" s="102"/>
    </row>
    <row r="53" spans="2:9" ht="14.4">
      <c r="B53" s="517" t="s">
        <v>187</v>
      </c>
      <c r="C53" s="566" t="s">
        <v>41</v>
      </c>
      <c r="D53" s="566" t="s">
        <v>174</v>
      </c>
      <c r="E53" s="519">
        <v>18.05</v>
      </c>
      <c r="F53" s="567">
        <f>+E53</f>
        <v>18.05</v>
      </c>
      <c r="G53" s="33">
        <v>46477</v>
      </c>
      <c r="H53" s="688"/>
      <c r="I53" s="102"/>
    </row>
    <row r="54" spans="2:9" ht="14.4">
      <c r="B54" s="517" t="s">
        <v>188</v>
      </c>
      <c r="C54" s="566" t="s">
        <v>41</v>
      </c>
      <c r="D54" s="566" t="s">
        <v>174</v>
      </c>
      <c r="E54" s="519">
        <v>0.35</v>
      </c>
      <c r="F54" s="567">
        <f>+E54</f>
        <v>0.35</v>
      </c>
      <c r="G54" s="33">
        <v>46477</v>
      </c>
      <c r="H54" s="688"/>
      <c r="I54" s="102"/>
    </row>
    <row r="55" spans="2:9" ht="14.4">
      <c r="B55" s="565" t="s">
        <v>189</v>
      </c>
      <c r="C55" s="566" t="s">
        <v>41</v>
      </c>
      <c r="D55" s="566" t="s">
        <v>190</v>
      </c>
      <c r="E55" s="567">
        <v>11</v>
      </c>
      <c r="F55" s="567">
        <f>+E55</f>
        <v>11</v>
      </c>
      <c r="G55" s="33">
        <v>46477</v>
      </c>
      <c r="H55" s="687"/>
      <c r="I55" s="102"/>
    </row>
    <row r="56" spans="2:9" ht="14.4">
      <c r="B56" s="517" t="s">
        <v>191</v>
      </c>
      <c r="C56" s="566" t="s">
        <v>41</v>
      </c>
      <c r="D56" s="566" t="s">
        <v>190</v>
      </c>
      <c r="E56" s="519">
        <v>0.15</v>
      </c>
      <c r="F56" s="567">
        <f>+E56</f>
        <v>0.15</v>
      </c>
      <c r="G56" s="33">
        <v>46477</v>
      </c>
      <c r="H56" s="688"/>
      <c r="I56" s="102"/>
    </row>
    <row r="57" spans="2:9" ht="14.4">
      <c r="B57" s="525" t="s">
        <v>192</v>
      </c>
      <c r="C57" s="566" t="s">
        <v>41</v>
      </c>
      <c r="D57" s="566" t="s">
        <v>190</v>
      </c>
      <c r="E57" s="698">
        <v>61.2</v>
      </c>
      <c r="F57" s="519">
        <v>0</v>
      </c>
      <c r="G57" s="33" t="s">
        <v>43</v>
      </c>
      <c r="H57" s="689" t="s">
        <v>44</v>
      </c>
      <c r="I57" s="102"/>
    </row>
    <row r="58" spans="2:9" ht="14.4">
      <c r="B58" s="517" t="s">
        <v>193</v>
      </c>
      <c r="C58" s="566" t="s">
        <v>41</v>
      </c>
      <c r="D58" s="566" t="s">
        <v>190</v>
      </c>
      <c r="E58" s="519">
        <v>2.5</v>
      </c>
      <c r="F58" s="700">
        <v>2.5</v>
      </c>
      <c r="G58" s="33">
        <v>46477</v>
      </c>
      <c r="H58" s="688"/>
      <c r="I58" s="102"/>
    </row>
    <row r="59" spans="2:9" ht="14.4">
      <c r="B59" s="532" t="s">
        <v>194</v>
      </c>
      <c r="C59" s="566" t="s">
        <v>41</v>
      </c>
      <c r="D59" s="566" t="s">
        <v>190</v>
      </c>
      <c r="E59" s="699">
        <v>4</v>
      </c>
      <c r="F59" s="567">
        <f>+E59</f>
        <v>4</v>
      </c>
      <c r="G59" s="33">
        <v>46477</v>
      </c>
      <c r="H59" s="690"/>
      <c r="I59" s="102"/>
    </row>
    <row r="60" spans="2:9" ht="14.4">
      <c r="B60" s="532" t="s">
        <v>195</v>
      </c>
      <c r="C60" s="566" t="s">
        <v>41</v>
      </c>
      <c r="D60" s="566" t="s">
        <v>190</v>
      </c>
      <c r="E60" s="699">
        <v>75</v>
      </c>
      <c r="F60" s="699">
        <v>0</v>
      </c>
      <c r="G60" s="33" t="s">
        <v>43</v>
      </c>
      <c r="H60" s="690" t="s">
        <v>44</v>
      </c>
      <c r="I60" s="102"/>
    </row>
    <row r="61" spans="2:9" ht="14.4">
      <c r="B61" s="517" t="s">
        <v>196</v>
      </c>
      <c r="C61" s="566" t="s">
        <v>41</v>
      </c>
      <c r="D61" s="566" t="s">
        <v>190</v>
      </c>
      <c r="E61" s="519">
        <v>16.5</v>
      </c>
      <c r="F61" s="567">
        <f t="shared" ref="F61:F66" si="2">+E61</f>
        <v>16.5</v>
      </c>
      <c r="G61" s="33">
        <v>46477</v>
      </c>
      <c r="H61" s="688"/>
      <c r="I61" s="102"/>
    </row>
    <row r="62" spans="2:9" ht="14.4">
      <c r="B62" s="536" t="s">
        <v>197</v>
      </c>
      <c r="C62" s="566" t="s">
        <v>41</v>
      </c>
      <c r="D62" s="566" t="s">
        <v>190</v>
      </c>
      <c r="E62" s="699">
        <v>7.9</v>
      </c>
      <c r="F62" s="567">
        <f t="shared" si="2"/>
        <v>7.9</v>
      </c>
      <c r="G62" s="33">
        <v>46477</v>
      </c>
      <c r="H62" s="690"/>
      <c r="I62" s="102"/>
    </row>
    <row r="63" spans="2:9" ht="14.4">
      <c r="B63" s="536" t="s">
        <v>198</v>
      </c>
      <c r="C63" s="566" t="s">
        <v>41</v>
      </c>
      <c r="D63" s="566" t="s">
        <v>190</v>
      </c>
      <c r="E63" s="699">
        <v>3</v>
      </c>
      <c r="F63" s="567">
        <f t="shared" si="2"/>
        <v>3</v>
      </c>
      <c r="G63" s="33">
        <v>46477</v>
      </c>
      <c r="H63" s="690"/>
      <c r="I63" s="102"/>
    </row>
    <row r="64" spans="2:9" ht="14.4">
      <c r="B64" s="536" t="s">
        <v>199</v>
      </c>
      <c r="C64" s="566" t="s">
        <v>41</v>
      </c>
      <c r="D64" s="566" t="s">
        <v>190</v>
      </c>
      <c r="E64" s="699">
        <v>2.2000000000000002</v>
      </c>
      <c r="F64" s="567">
        <f t="shared" si="2"/>
        <v>2.2000000000000002</v>
      </c>
      <c r="G64" s="33">
        <v>46477</v>
      </c>
      <c r="H64" s="690"/>
      <c r="I64" s="102"/>
    </row>
    <row r="65" spans="2:9" ht="14.4">
      <c r="B65" s="536" t="s">
        <v>200</v>
      </c>
      <c r="C65" s="566" t="s">
        <v>41</v>
      </c>
      <c r="D65" s="566" t="s">
        <v>190</v>
      </c>
      <c r="E65" s="699">
        <v>2</v>
      </c>
      <c r="F65" s="567">
        <f t="shared" si="2"/>
        <v>2</v>
      </c>
      <c r="G65" s="33">
        <v>46477</v>
      </c>
      <c r="H65" s="690"/>
      <c r="I65" s="102"/>
    </row>
    <row r="66" spans="2:9" ht="14.4">
      <c r="B66" s="536" t="s">
        <v>201</v>
      </c>
      <c r="C66" s="566" t="s">
        <v>41</v>
      </c>
      <c r="D66" s="566" t="s">
        <v>190</v>
      </c>
      <c r="E66" s="699">
        <v>0.04</v>
      </c>
      <c r="F66" s="567">
        <f t="shared" si="2"/>
        <v>0.04</v>
      </c>
      <c r="G66" s="33">
        <v>46477</v>
      </c>
      <c r="H66" s="690"/>
      <c r="I66" s="102"/>
    </row>
    <row r="67" spans="2:9" ht="14.4">
      <c r="B67" s="536" t="s">
        <v>202</v>
      </c>
      <c r="C67" s="566" t="s">
        <v>41</v>
      </c>
      <c r="D67" s="566" t="s">
        <v>190</v>
      </c>
      <c r="E67" s="699">
        <v>45</v>
      </c>
      <c r="F67" s="699">
        <v>0</v>
      </c>
      <c r="G67" s="33" t="s">
        <v>43</v>
      </c>
      <c r="H67" s="690" t="s">
        <v>44</v>
      </c>
      <c r="I67" s="102"/>
    </row>
    <row r="68" spans="2:9" ht="14.4">
      <c r="B68" s="536" t="s">
        <v>203</v>
      </c>
      <c r="C68" s="566" t="s">
        <v>41</v>
      </c>
      <c r="D68" s="566" t="s">
        <v>190</v>
      </c>
      <c r="E68" s="699">
        <v>4</v>
      </c>
      <c r="F68" s="567">
        <f>+E68</f>
        <v>4</v>
      </c>
      <c r="G68" s="33">
        <v>46477</v>
      </c>
      <c r="H68" s="690"/>
      <c r="I68" s="102"/>
    </row>
    <row r="69" spans="2:9" ht="14.4">
      <c r="B69" s="536" t="s">
        <v>204</v>
      </c>
      <c r="C69" s="566" t="s">
        <v>41</v>
      </c>
      <c r="D69" s="566" t="s">
        <v>190</v>
      </c>
      <c r="E69" s="699">
        <v>15</v>
      </c>
      <c r="F69" s="567">
        <f>+E69</f>
        <v>15</v>
      </c>
      <c r="G69" s="33">
        <v>46477</v>
      </c>
      <c r="H69" s="690"/>
      <c r="I69" s="102"/>
    </row>
    <row r="70" spans="2:9" ht="14.4">
      <c r="B70" s="536" t="s">
        <v>205</v>
      </c>
      <c r="C70" s="566" t="s">
        <v>41</v>
      </c>
      <c r="D70" s="566" t="s">
        <v>190</v>
      </c>
      <c r="E70" s="699">
        <v>0.05</v>
      </c>
      <c r="F70" s="567">
        <f>+E70</f>
        <v>0.05</v>
      </c>
      <c r="G70" s="33">
        <v>46477</v>
      </c>
      <c r="H70" s="690"/>
      <c r="I70" s="102"/>
    </row>
    <row r="71" spans="2:9" ht="14.4">
      <c r="B71" s="536" t="s">
        <v>206</v>
      </c>
      <c r="C71" s="566" t="s">
        <v>41</v>
      </c>
      <c r="D71" s="566" t="s">
        <v>190</v>
      </c>
      <c r="E71" s="699">
        <v>44.1</v>
      </c>
      <c r="F71" s="699">
        <v>0</v>
      </c>
      <c r="G71" s="33" t="s">
        <v>43</v>
      </c>
      <c r="H71" s="690" t="s">
        <v>44</v>
      </c>
      <c r="I71" s="102"/>
    </row>
    <row r="72" spans="2:9" ht="14.4">
      <c r="B72" s="517" t="s">
        <v>207</v>
      </c>
      <c r="C72" s="566" t="s">
        <v>41</v>
      </c>
      <c r="D72" s="566" t="s">
        <v>190</v>
      </c>
      <c r="E72" s="519">
        <v>16.829999999999998</v>
      </c>
      <c r="F72" s="567">
        <f>+E72</f>
        <v>16.829999999999998</v>
      </c>
      <c r="G72" s="33">
        <v>46477</v>
      </c>
      <c r="H72" s="688"/>
      <c r="I72" s="102"/>
    </row>
    <row r="73" spans="2:9" ht="14.4">
      <c r="B73" s="517" t="s">
        <v>208</v>
      </c>
      <c r="C73" s="566" t="s">
        <v>41</v>
      </c>
      <c r="D73" s="566" t="s">
        <v>190</v>
      </c>
      <c r="E73" s="519">
        <v>0.18</v>
      </c>
      <c r="F73" s="567">
        <f>+E73</f>
        <v>0.18</v>
      </c>
      <c r="G73" s="33">
        <v>46477</v>
      </c>
      <c r="H73" s="688"/>
      <c r="I73" s="102"/>
    </row>
    <row r="74" spans="2:9" ht="14.4">
      <c r="B74" s="525" t="s">
        <v>209</v>
      </c>
      <c r="C74" s="566" t="s">
        <v>41</v>
      </c>
      <c r="D74" s="566" t="s">
        <v>190</v>
      </c>
      <c r="E74" s="698">
        <v>0.55000000000000004</v>
      </c>
      <c r="F74" s="567">
        <f>+E74</f>
        <v>0.55000000000000004</v>
      </c>
      <c r="G74" s="33">
        <v>46477</v>
      </c>
      <c r="H74" s="689"/>
      <c r="I74" s="102"/>
    </row>
    <row r="75" spans="2:9" ht="14.4">
      <c r="B75" s="517" t="s">
        <v>210</v>
      </c>
      <c r="C75" s="566" t="s">
        <v>41</v>
      </c>
      <c r="D75" s="566" t="s">
        <v>190</v>
      </c>
      <c r="E75" s="519">
        <v>34</v>
      </c>
      <c r="F75" s="519">
        <v>0</v>
      </c>
      <c r="G75" s="33" t="s">
        <v>43</v>
      </c>
      <c r="H75" s="688" t="s">
        <v>44</v>
      </c>
      <c r="I75" s="102"/>
    </row>
    <row r="76" spans="2:9" ht="14.4">
      <c r="B76" s="517" t="s">
        <v>211</v>
      </c>
      <c r="C76" s="566" t="s">
        <v>41</v>
      </c>
      <c r="D76" s="566" t="s">
        <v>190</v>
      </c>
      <c r="E76" s="519"/>
      <c r="F76" s="519"/>
      <c r="G76" s="33" t="s">
        <v>43</v>
      </c>
      <c r="H76" s="688"/>
      <c r="I76" s="102"/>
    </row>
    <row r="77" spans="2:9" ht="14.4">
      <c r="B77" s="565" t="s">
        <v>212</v>
      </c>
      <c r="C77" s="566" t="s">
        <v>41</v>
      </c>
      <c r="D77" s="566" t="s">
        <v>213</v>
      </c>
      <c r="E77" s="567">
        <v>6</v>
      </c>
      <c r="F77" s="567">
        <f>+E77</f>
        <v>6</v>
      </c>
      <c r="G77" s="33">
        <v>46477</v>
      </c>
      <c r="H77" s="687"/>
      <c r="I77" s="102"/>
    </row>
    <row r="78" spans="2:9" ht="14.4">
      <c r="B78" s="517" t="s">
        <v>214</v>
      </c>
      <c r="C78" s="566" t="s">
        <v>41</v>
      </c>
      <c r="D78" s="566" t="s">
        <v>213</v>
      </c>
      <c r="E78" s="519">
        <v>0.88600000000000001</v>
      </c>
      <c r="F78" s="567">
        <f>+E78</f>
        <v>0.88600000000000001</v>
      </c>
      <c r="G78" s="33">
        <v>46477</v>
      </c>
      <c r="H78" s="688"/>
      <c r="I78" s="102"/>
    </row>
    <row r="79" spans="2:9" ht="14.4">
      <c r="B79" s="525" t="s">
        <v>215</v>
      </c>
      <c r="C79" s="566" t="s">
        <v>41</v>
      </c>
      <c r="D79" s="566" t="s">
        <v>213</v>
      </c>
      <c r="E79" s="698">
        <v>40</v>
      </c>
      <c r="F79" s="519">
        <v>0</v>
      </c>
      <c r="G79" s="33" t="s">
        <v>43</v>
      </c>
      <c r="H79" s="689" t="s">
        <v>44</v>
      </c>
      <c r="I79" s="102"/>
    </row>
    <row r="80" spans="2:9" ht="14.4">
      <c r="B80" s="517" t="s">
        <v>216</v>
      </c>
      <c r="C80" s="566" t="s">
        <v>41</v>
      </c>
      <c r="D80" s="566" t="s">
        <v>213</v>
      </c>
      <c r="E80" s="519">
        <v>25</v>
      </c>
      <c r="F80" s="519">
        <v>0</v>
      </c>
      <c r="G80" s="33" t="s">
        <v>43</v>
      </c>
      <c r="H80" s="688" t="s">
        <v>44</v>
      </c>
      <c r="I80" s="102"/>
    </row>
    <row r="81" spans="2:9" ht="14.4">
      <c r="B81" s="532" t="s">
        <v>217</v>
      </c>
      <c r="C81" s="566" t="s">
        <v>41</v>
      </c>
      <c r="D81" s="566" t="s">
        <v>213</v>
      </c>
      <c r="E81" s="699">
        <v>0.08</v>
      </c>
      <c r="F81" s="567">
        <f>+E81</f>
        <v>0.08</v>
      </c>
      <c r="G81" s="33">
        <v>46477</v>
      </c>
      <c r="H81" s="690"/>
      <c r="I81" s="102"/>
    </row>
    <row r="82" spans="2:9" ht="14.4">
      <c r="B82" s="532" t="s">
        <v>218</v>
      </c>
      <c r="C82" s="566" t="s">
        <v>41</v>
      </c>
      <c r="D82" s="566" t="s">
        <v>213</v>
      </c>
      <c r="E82" s="699">
        <v>2</v>
      </c>
      <c r="F82" s="567">
        <f>+E82</f>
        <v>2</v>
      </c>
      <c r="G82" s="33">
        <v>46477</v>
      </c>
      <c r="H82" s="690"/>
      <c r="I82" s="102"/>
    </row>
    <row r="83" spans="2:9" ht="14.4">
      <c r="B83" s="517" t="s">
        <v>219</v>
      </c>
      <c r="C83" s="566" t="s">
        <v>41</v>
      </c>
      <c r="D83" s="566" t="s">
        <v>213</v>
      </c>
      <c r="E83" s="519">
        <v>6</v>
      </c>
      <c r="F83" s="567">
        <f>+E83</f>
        <v>6</v>
      </c>
      <c r="G83" s="33">
        <v>46477</v>
      </c>
      <c r="H83" s="688"/>
      <c r="I83" s="102"/>
    </row>
    <row r="84" spans="2:9" ht="14.4">
      <c r="B84" s="536" t="s">
        <v>220</v>
      </c>
      <c r="C84" s="566" t="s">
        <v>41</v>
      </c>
      <c r="D84" s="566" t="s">
        <v>213</v>
      </c>
      <c r="E84" s="699">
        <v>2.4</v>
      </c>
      <c r="F84" s="567">
        <f>+E84</f>
        <v>2.4</v>
      </c>
      <c r="G84" s="33">
        <v>46477</v>
      </c>
      <c r="H84" s="690"/>
      <c r="I84" s="102"/>
    </row>
    <row r="85" spans="2:9" ht="14.4">
      <c r="B85" s="517" t="s">
        <v>221</v>
      </c>
      <c r="C85" s="566" t="s">
        <v>41</v>
      </c>
      <c r="D85" s="566" t="s">
        <v>213</v>
      </c>
      <c r="E85" s="519"/>
      <c r="F85" s="519"/>
      <c r="G85" s="33" t="s">
        <v>43</v>
      </c>
      <c r="H85" s="688"/>
      <c r="I85" s="102"/>
    </row>
    <row r="86" spans="2:9" ht="14.4">
      <c r="B86" s="517" t="s">
        <v>222</v>
      </c>
      <c r="C86" s="566" t="s">
        <v>41</v>
      </c>
      <c r="D86" s="566" t="s">
        <v>213</v>
      </c>
      <c r="E86" s="519">
        <v>15</v>
      </c>
      <c r="F86" s="567">
        <f>+E86</f>
        <v>15</v>
      </c>
      <c r="G86" s="33">
        <v>46477</v>
      </c>
      <c r="H86" s="688"/>
      <c r="I86" s="102"/>
    </row>
    <row r="87" spans="2:9" ht="14.4">
      <c r="B87" s="525" t="s">
        <v>223</v>
      </c>
      <c r="C87" s="566" t="s">
        <v>41</v>
      </c>
      <c r="D87" s="566" t="s">
        <v>213</v>
      </c>
      <c r="E87" s="698">
        <v>152.5</v>
      </c>
      <c r="F87" s="519">
        <v>0</v>
      </c>
      <c r="G87" s="33" t="s">
        <v>43</v>
      </c>
      <c r="H87" s="689" t="s">
        <v>44</v>
      </c>
      <c r="I87" s="102"/>
    </row>
    <row r="88" spans="2:9" ht="14.4">
      <c r="B88" s="517" t="s">
        <v>224</v>
      </c>
      <c r="C88" s="566" t="s">
        <v>41</v>
      </c>
      <c r="D88" s="566" t="s">
        <v>213</v>
      </c>
      <c r="E88" s="519">
        <v>5</v>
      </c>
      <c r="F88" s="567">
        <f t="shared" ref="F88:F95" si="3">+E88</f>
        <v>5</v>
      </c>
      <c r="G88" s="33">
        <v>46477</v>
      </c>
      <c r="H88" s="688"/>
      <c r="I88" s="102"/>
    </row>
    <row r="89" spans="2:9" ht="14.4">
      <c r="B89" s="525" t="s">
        <v>225</v>
      </c>
      <c r="C89" s="566" t="s">
        <v>41</v>
      </c>
      <c r="D89" s="566" t="s">
        <v>213</v>
      </c>
      <c r="E89" s="519">
        <v>8</v>
      </c>
      <c r="F89" s="567">
        <f t="shared" si="3"/>
        <v>8</v>
      </c>
      <c r="G89" s="33">
        <v>46477</v>
      </c>
      <c r="H89" s="688"/>
      <c r="I89" s="102"/>
    </row>
    <row r="90" spans="2:9" ht="14.4">
      <c r="B90" s="517" t="s">
        <v>226</v>
      </c>
      <c r="C90" s="566" t="s">
        <v>41</v>
      </c>
      <c r="D90" s="566" t="s">
        <v>213</v>
      </c>
      <c r="E90" s="519">
        <v>8.4000000000000005E-2</v>
      </c>
      <c r="F90" s="567">
        <f t="shared" si="3"/>
        <v>8.4000000000000005E-2</v>
      </c>
      <c r="G90" s="33">
        <v>46477</v>
      </c>
      <c r="H90" s="688"/>
      <c r="I90" s="102"/>
    </row>
    <row r="91" spans="2:9" ht="14.4">
      <c r="B91" s="565" t="s">
        <v>227</v>
      </c>
      <c r="C91" s="566" t="s">
        <v>41</v>
      </c>
      <c r="D91" s="566" t="s">
        <v>228</v>
      </c>
      <c r="E91" s="567">
        <v>1.1000000000000001</v>
      </c>
      <c r="F91" s="567">
        <f t="shared" si="3"/>
        <v>1.1000000000000001</v>
      </c>
      <c r="G91" s="33">
        <v>46477</v>
      </c>
      <c r="H91" s="687"/>
      <c r="I91" s="102"/>
    </row>
    <row r="92" spans="2:9" ht="14.4">
      <c r="B92" s="517" t="s">
        <v>229</v>
      </c>
      <c r="C92" s="566" t="s">
        <v>41</v>
      </c>
      <c r="D92" s="566" t="s">
        <v>228</v>
      </c>
      <c r="E92" s="519">
        <v>0.21</v>
      </c>
      <c r="F92" s="567">
        <f t="shared" si="3"/>
        <v>0.21</v>
      </c>
      <c r="G92" s="33">
        <v>46477</v>
      </c>
      <c r="H92" s="688"/>
      <c r="I92" s="102"/>
    </row>
    <row r="93" spans="2:9" ht="14.4">
      <c r="B93" s="525" t="s">
        <v>230</v>
      </c>
      <c r="C93" s="566" t="s">
        <v>41</v>
      </c>
      <c r="D93" s="566" t="s">
        <v>228</v>
      </c>
      <c r="E93" s="519">
        <v>0.72</v>
      </c>
      <c r="F93" s="567">
        <f t="shared" si="3"/>
        <v>0.72</v>
      </c>
      <c r="G93" s="33">
        <v>46477</v>
      </c>
      <c r="H93" s="688"/>
      <c r="I93" s="102"/>
    </row>
    <row r="94" spans="2:9" ht="14.4">
      <c r="B94" s="517" t="s">
        <v>231</v>
      </c>
      <c r="C94" s="566" t="s">
        <v>41</v>
      </c>
      <c r="D94" s="566" t="s">
        <v>228</v>
      </c>
      <c r="E94" s="519">
        <v>1.25</v>
      </c>
      <c r="F94" s="567">
        <f t="shared" si="3"/>
        <v>1.25</v>
      </c>
      <c r="G94" s="33">
        <v>46477</v>
      </c>
      <c r="H94" s="688"/>
      <c r="I94" s="102"/>
    </row>
    <row r="95" spans="2:9" ht="14.4">
      <c r="B95" s="532" t="s">
        <v>232</v>
      </c>
      <c r="C95" s="566" t="s">
        <v>41</v>
      </c>
      <c r="D95" s="566" t="s">
        <v>228</v>
      </c>
      <c r="E95" s="699">
        <v>1.2</v>
      </c>
      <c r="F95" s="567">
        <f t="shared" si="3"/>
        <v>1.2</v>
      </c>
      <c r="G95" s="33">
        <v>46477</v>
      </c>
      <c r="H95" s="690"/>
      <c r="I95" s="102"/>
    </row>
    <row r="96" spans="2:9" ht="14.4">
      <c r="B96" s="532" t="s">
        <v>233</v>
      </c>
      <c r="C96" s="566" t="s">
        <v>41</v>
      </c>
      <c r="D96" s="566" t="s">
        <v>228</v>
      </c>
      <c r="E96" s="699">
        <v>1.3</v>
      </c>
      <c r="F96" s="700">
        <v>1.3</v>
      </c>
      <c r="G96" s="33">
        <v>46477</v>
      </c>
      <c r="H96" s="690"/>
      <c r="I96" s="102"/>
    </row>
    <row r="97" spans="2:9" ht="14.4">
      <c r="B97" s="517" t="s">
        <v>234</v>
      </c>
      <c r="C97" s="566" t="s">
        <v>41</v>
      </c>
      <c r="D97" s="566" t="s">
        <v>228</v>
      </c>
      <c r="E97" s="519"/>
      <c r="F97" s="519"/>
      <c r="G97" s="33" t="s">
        <v>43</v>
      </c>
      <c r="H97" s="689" t="s">
        <v>44</v>
      </c>
      <c r="I97" s="102"/>
    </row>
    <row r="98" spans="2:9" ht="14.4">
      <c r="B98" s="536" t="s">
        <v>235</v>
      </c>
      <c r="C98" s="566" t="s">
        <v>41</v>
      </c>
      <c r="D98" s="566" t="s">
        <v>228</v>
      </c>
      <c r="E98" s="699">
        <v>1.8</v>
      </c>
      <c r="F98" s="567">
        <f>+E98</f>
        <v>1.8</v>
      </c>
      <c r="G98" s="33">
        <v>46477</v>
      </c>
      <c r="H98" s="690"/>
      <c r="I98" s="102"/>
    </row>
    <row r="99" spans="2:9" ht="14.4">
      <c r="B99" s="517" t="s">
        <v>236</v>
      </c>
      <c r="C99" s="566" t="s">
        <v>41</v>
      </c>
      <c r="D99" s="566" t="s">
        <v>228</v>
      </c>
      <c r="E99" s="519">
        <v>0</v>
      </c>
      <c r="F99" s="567">
        <f>+E99</f>
        <v>0</v>
      </c>
      <c r="G99" s="33">
        <v>46477</v>
      </c>
      <c r="H99" s="688"/>
      <c r="I99" s="102"/>
    </row>
    <row r="100" spans="2:9" s="108" customFormat="1" ht="14.4" thickBot="1">
      <c r="B100" s="103" t="s">
        <v>237</v>
      </c>
      <c r="C100" s="104"/>
      <c r="D100" s="105"/>
      <c r="E100" s="106">
        <f>SUM(E14:E99)</f>
        <v>1159.1980000000001</v>
      </c>
      <c r="F100" s="106">
        <f t="shared" ref="F100" si="4">SUM(F14:F99)</f>
        <v>502.44800000000004</v>
      </c>
      <c r="G100" s="106"/>
      <c r="H100" s="107"/>
    </row>
    <row r="101" spans="2:9" ht="14.4" thickBot="1">
      <c r="B101" s="109"/>
      <c r="C101" s="110"/>
      <c r="D101" s="111"/>
      <c r="E101" s="112"/>
      <c r="F101" s="112"/>
      <c r="G101" s="113"/>
      <c r="H101" s="114"/>
    </row>
    <row r="102" spans="2:9">
      <c r="B102" s="561" t="s">
        <v>238</v>
      </c>
      <c r="C102" s="562" t="s">
        <v>41</v>
      </c>
      <c r="D102" s="563" t="s">
        <v>239</v>
      </c>
      <c r="E102" s="564">
        <v>300</v>
      </c>
      <c r="F102" s="564" t="s">
        <v>43</v>
      </c>
      <c r="G102" s="564" t="s">
        <v>43</v>
      </c>
      <c r="H102" s="691" t="s">
        <v>44</v>
      </c>
    </row>
    <row r="103" spans="2:9" s="108" customFormat="1" ht="14.4" thickBot="1">
      <c r="B103" s="103" t="s">
        <v>240</v>
      </c>
      <c r="C103" s="115"/>
      <c r="D103" s="105"/>
      <c r="E103" s="106">
        <v>300</v>
      </c>
      <c r="F103" s="106"/>
      <c r="G103" s="106"/>
      <c r="H103" s="107"/>
    </row>
    <row r="104" spans="2:9" ht="14.4" thickBot="1">
      <c r="B104" s="116"/>
      <c r="C104" s="116"/>
      <c r="D104" s="116"/>
      <c r="E104" s="117"/>
    </row>
    <row r="105" spans="2:9" ht="39.6">
      <c r="B105" s="29" t="s">
        <v>241</v>
      </c>
      <c r="C105" s="30" t="s">
        <v>141</v>
      </c>
      <c r="D105" s="30" t="s">
        <v>142</v>
      </c>
      <c r="E105" s="30" t="s">
        <v>143</v>
      </c>
      <c r="F105" s="30" t="s">
        <v>144</v>
      </c>
      <c r="G105" s="30" t="s">
        <v>145</v>
      </c>
      <c r="H105" s="101" t="s">
        <v>632</v>
      </c>
    </row>
    <row r="106" spans="2:9" ht="14.4">
      <c r="B106" s="565" t="s">
        <v>242</v>
      </c>
      <c r="C106" s="566" t="s">
        <v>72</v>
      </c>
      <c r="D106" s="566" t="s">
        <v>241</v>
      </c>
      <c r="E106" s="567">
        <v>50</v>
      </c>
      <c r="F106" s="567" t="s">
        <v>43</v>
      </c>
      <c r="G106" s="33" t="s">
        <v>43</v>
      </c>
      <c r="H106" s="687" t="s">
        <v>631</v>
      </c>
    </row>
    <row r="107" spans="2:9" ht="14.4" thickBot="1">
      <c r="B107" s="103" t="s">
        <v>243</v>
      </c>
      <c r="C107" s="104"/>
      <c r="D107" s="105"/>
      <c r="E107" s="106">
        <f>SUM(E106:E106)</f>
        <v>50</v>
      </c>
      <c r="F107" s="106">
        <f>SUM(F106:F106)</f>
        <v>0</v>
      </c>
      <c r="G107" s="106"/>
      <c r="H107" s="107"/>
    </row>
    <row r="108" spans="2:9">
      <c r="B108" s="116"/>
      <c r="C108" s="116"/>
      <c r="D108" s="116"/>
      <c r="E108" s="117"/>
    </row>
    <row r="109" spans="2:9">
      <c r="B109" s="116"/>
      <c r="C109" s="116"/>
      <c r="D109" s="116"/>
      <c r="E109" s="117"/>
    </row>
    <row r="110" spans="2:9" s="121" customFormat="1" ht="15.6">
      <c r="B110" s="118" t="s">
        <v>39</v>
      </c>
      <c r="C110" s="119"/>
      <c r="D110" s="119"/>
      <c r="E110" s="120"/>
      <c r="H110" s="122"/>
    </row>
    <row r="111" spans="2:9" s="121" customFormat="1" ht="15.6">
      <c r="B111" s="119" t="s">
        <v>132</v>
      </c>
      <c r="C111" s="119"/>
      <c r="D111" s="119"/>
      <c r="E111" s="120"/>
      <c r="H111" s="122"/>
    </row>
    <row r="112" spans="2:9" s="121" customFormat="1" ht="15.6">
      <c r="B112" s="119" t="s">
        <v>244</v>
      </c>
      <c r="C112" s="119"/>
      <c r="D112" s="119"/>
      <c r="E112" s="120"/>
      <c r="H112" s="122"/>
    </row>
    <row r="113" spans="2:8" s="121" customFormat="1" ht="15.6">
      <c r="B113" s="119" t="s">
        <v>633</v>
      </c>
      <c r="C113" s="119"/>
      <c r="D113" s="119"/>
      <c r="E113" s="120"/>
      <c r="H113" s="122"/>
    </row>
    <row r="114" spans="2:8" s="121" customFormat="1" ht="15.6">
      <c r="B114" s="119" t="s">
        <v>635</v>
      </c>
      <c r="C114" s="119"/>
      <c r="D114" s="119"/>
      <c r="E114" s="120"/>
      <c r="H114" s="122"/>
    </row>
    <row r="115" spans="2:8" s="121" customFormat="1" ht="15.6">
      <c r="B115" s="119"/>
      <c r="C115" s="119"/>
      <c r="D115" s="119"/>
      <c r="E115" s="120"/>
      <c r="H115" s="122"/>
    </row>
  </sheetData>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C772-4750-4576-86AB-C93028FF9C60}">
  <sheetPr>
    <tabColor rgb="FF0097A9"/>
    <pageSetUpPr fitToPage="1"/>
  </sheetPr>
  <dimension ref="A1:DD85"/>
  <sheetViews>
    <sheetView showGridLines="0" zoomScale="96" zoomScaleNormal="110" zoomScaleSheetLayoutView="85" workbookViewId="0">
      <pane ySplit="2" topLeftCell="A3" activePane="bottomLeft" state="frozen"/>
      <selection pane="bottomLeft" activeCell="C80" sqref="C80"/>
    </sheetView>
  </sheetViews>
  <sheetFormatPr defaultColWidth="7.09765625" defaultRowHeight="13.2"/>
  <cols>
    <col min="1" max="1" width="2.3984375" style="123" customWidth="1"/>
    <col min="2" max="2" width="23.59765625" style="123" customWidth="1"/>
    <col min="3" max="3" width="39.5" style="123" customWidth="1"/>
    <col min="4" max="4" width="19.09765625" style="123" bestFit="1" customWidth="1"/>
    <col min="5" max="10" width="12.3984375" style="124" customWidth="1"/>
    <col min="11" max="18" width="7.09765625" style="123"/>
    <col min="19" max="19" width="11.19921875" style="123" customWidth="1"/>
    <col min="20" max="16384" width="7.09765625" style="123"/>
  </cols>
  <sheetData>
    <row r="1" spans="1:108" ht="13.8" thickBot="1"/>
    <row r="2" spans="1:108" ht="26.4">
      <c r="B2" s="125" t="s">
        <v>245</v>
      </c>
      <c r="C2" s="126" t="s">
        <v>39</v>
      </c>
      <c r="D2" s="127" t="s">
        <v>246</v>
      </c>
      <c r="E2" s="127" t="s">
        <v>247</v>
      </c>
      <c r="F2" s="127" t="s">
        <v>248</v>
      </c>
      <c r="G2" s="127" t="s">
        <v>249</v>
      </c>
      <c r="H2" s="127" t="s">
        <v>250</v>
      </c>
      <c r="I2" s="127" t="s">
        <v>251</v>
      </c>
      <c r="J2" s="128" t="s">
        <v>252</v>
      </c>
    </row>
    <row r="3" spans="1:108" s="133" customFormat="1" ht="15" customHeight="1">
      <c r="A3" s="123"/>
      <c r="B3" s="129" t="s">
        <v>253</v>
      </c>
      <c r="C3" s="130"/>
      <c r="D3" s="131" t="s">
        <v>254</v>
      </c>
      <c r="E3" s="131" t="s">
        <v>254</v>
      </c>
      <c r="F3" s="131" t="s">
        <v>254</v>
      </c>
      <c r="G3" s="131" t="s">
        <v>254</v>
      </c>
      <c r="H3" s="131" t="s">
        <v>254</v>
      </c>
      <c r="I3" s="131" t="s">
        <v>254</v>
      </c>
      <c r="J3" s="132" t="s">
        <v>254</v>
      </c>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row>
    <row r="4" spans="1:108">
      <c r="B4" s="134" t="s">
        <v>255</v>
      </c>
      <c r="C4" s="135"/>
      <c r="D4" s="136">
        <f>SUM(D12:D13)</f>
        <v>3386.3</v>
      </c>
      <c r="E4" s="136">
        <f>SUM(E12:E13)</f>
        <v>3338</v>
      </c>
      <c r="F4" s="136">
        <f>SUM(F12:F13)</f>
        <v>3333.6000000000004</v>
      </c>
      <c r="G4" s="136">
        <f t="shared" ref="G4:J4" si="0">SUM(G12:G13)</f>
        <v>3720.1000000000004</v>
      </c>
      <c r="H4" s="136">
        <f t="shared" si="0"/>
        <v>3869.8</v>
      </c>
      <c r="I4" s="136">
        <f t="shared" si="0"/>
        <v>3543.090909090909</v>
      </c>
      <c r="J4" s="137">
        <f t="shared" si="0"/>
        <v>3429.893</v>
      </c>
    </row>
    <row r="5" spans="1:108" s="138" customFormat="1">
      <c r="B5" s="134" t="s">
        <v>256</v>
      </c>
      <c r="C5" s="135"/>
      <c r="D5" s="136">
        <f t="shared" ref="D5" si="1">+D68</f>
        <v>4063.4000000000005</v>
      </c>
      <c r="E5" s="136">
        <f t="shared" ref="E5:J5" si="2">+E68</f>
        <v>4413.2</v>
      </c>
      <c r="F5" s="136">
        <f t="shared" si="2"/>
        <v>3962.3</v>
      </c>
      <c r="G5" s="136">
        <f t="shared" si="2"/>
        <v>3996.3</v>
      </c>
      <c r="H5" s="136">
        <f t="shared" si="2"/>
        <v>4579.8999999999996</v>
      </c>
      <c r="I5" s="136">
        <f t="shared" si="2"/>
        <v>4729.2318181818173</v>
      </c>
      <c r="J5" s="137">
        <f t="shared" si="2"/>
        <v>4589.5349999999989</v>
      </c>
    </row>
    <row r="6" spans="1:108" s="138" customFormat="1">
      <c r="B6" s="134" t="s">
        <v>257</v>
      </c>
      <c r="C6" s="135"/>
      <c r="D6" s="136">
        <f t="shared" ref="D6" si="3">+D77</f>
        <v>2477</v>
      </c>
      <c r="E6" s="136">
        <f t="shared" ref="E6:J6" si="4">+E77</f>
        <v>1845.8</v>
      </c>
      <c r="F6" s="136">
        <f t="shared" si="4"/>
        <v>1429.8</v>
      </c>
      <c r="G6" s="136">
        <f t="shared" si="4"/>
        <v>1845</v>
      </c>
      <c r="H6" s="136">
        <f t="shared" si="4"/>
        <v>2243.6999999999998</v>
      </c>
      <c r="I6" s="136">
        <f t="shared" si="4"/>
        <v>1439.1000000000001</v>
      </c>
      <c r="J6" s="137">
        <f t="shared" si="4"/>
        <v>1319</v>
      </c>
    </row>
    <row r="7" spans="1:108">
      <c r="B7" s="139" t="s">
        <v>258</v>
      </c>
      <c r="C7" s="140"/>
      <c r="D7" s="141">
        <v>529.70000000000005</v>
      </c>
      <c r="E7" s="141">
        <v>455</v>
      </c>
      <c r="F7" s="141">
        <v>469</v>
      </c>
      <c r="G7" s="141">
        <v>592.29999999999995</v>
      </c>
      <c r="H7" s="141">
        <v>687.3</v>
      </c>
      <c r="I7" s="141">
        <v>687.19</v>
      </c>
      <c r="J7" s="142">
        <v>405.79999999999995</v>
      </c>
    </row>
    <row r="8" spans="1:108">
      <c r="B8" s="139" t="s">
        <v>259</v>
      </c>
      <c r="C8" s="140"/>
      <c r="D8" s="143">
        <v>701.2</v>
      </c>
      <c r="E8" s="143">
        <v>107</v>
      </c>
      <c r="F8" s="143">
        <v>228</v>
      </c>
      <c r="G8" s="143">
        <v>1.1000000000000001</v>
      </c>
      <c r="H8" s="143">
        <v>2.1</v>
      </c>
      <c r="I8" s="143">
        <v>0</v>
      </c>
      <c r="J8" s="144">
        <v>0</v>
      </c>
    </row>
    <row r="9" spans="1:108" s="148" customFormat="1" ht="13.8" thickBot="1">
      <c r="A9" s="123"/>
      <c r="B9" s="145" t="s">
        <v>260</v>
      </c>
      <c r="C9" s="146"/>
      <c r="D9" s="147">
        <f t="shared" ref="D9:J9" si="5">SUM(D4:D8)</f>
        <v>11157.600000000002</v>
      </c>
      <c r="E9" s="147">
        <f t="shared" si="5"/>
        <v>10159</v>
      </c>
      <c r="F9" s="147">
        <f t="shared" si="5"/>
        <v>9422.7000000000007</v>
      </c>
      <c r="G9" s="147">
        <f t="shared" si="5"/>
        <v>10154.800000000001</v>
      </c>
      <c r="H9" s="147">
        <f t="shared" si="5"/>
        <v>11382.800000000001</v>
      </c>
      <c r="I9" s="147">
        <f t="shared" si="5"/>
        <v>10398.612727272728</v>
      </c>
      <c r="J9" s="147">
        <f t="shared" si="5"/>
        <v>9744.2279999999992</v>
      </c>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row>
    <row r="10" spans="1:108" ht="14.25" customHeight="1" thickBot="1">
      <c r="B10" s="149"/>
      <c r="C10" s="149"/>
      <c r="D10" s="149"/>
      <c r="E10" s="150"/>
      <c r="F10" s="150"/>
      <c r="G10" s="150"/>
      <c r="H10" s="150"/>
      <c r="I10" s="150"/>
      <c r="J10" s="150"/>
    </row>
    <row r="11" spans="1:108" s="133" customFormat="1">
      <c r="A11" s="123"/>
      <c r="B11" s="151" t="s">
        <v>261</v>
      </c>
      <c r="C11" s="152"/>
      <c r="D11" s="152"/>
      <c r="E11" s="153" t="s">
        <v>254</v>
      </c>
      <c r="F11" s="153" t="s">
        <v>254</v>
      </c>
      <c r="G11" s="153" t="s">
        <v>254</v>
      </c>
      <c r="H11" s="153" t="s">
        <v>254</v>
      </c>
      <c r="I11" s="153" t="s">
        <v>254</v>
      </c>
      <c r="J11" s="154" t="s">
        <v>254</v>
      </c>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row>
    <row r="12" spans="1:108">
      <c r="B12" s="663" t="s">
        <v>262</v>
      </c>
      <c r="C12" s="664"/>
      <c r="D12" s="692">
        <v>3071.4</v>
      </c>
      <c r="E12" s="665">
        <v>3037</v>
      </c>
      <c r="F12" s="665">
        <v>3106.8</v>
      </c>
      <c r="G12" s="665">
        <v>3475.8</v>
      </c>
      <c r="H12" s="665">
        <v>3742.8</v>
      </c>
      <c r="I12" s="666">
        <v>3317.6</v>
      </c>
      <c r="J12" s="667">
        <v>3170.6</v>
      </c>
    </row>
    <row r="13" spans="1:108" ht="27" thickBot="1">
      <c r="B13" s="668" t="s">
        <v>263</v>
      </c>
      <c r="C13" s="669" t="s">
        <v>264</v>
      </c>
      <c r="D13" s="693">
        <v>314.89999999999998</v>
      </c>
      <c r="E13" s="670">
        <v>301</v>
      </c>
      <c r="F13" s="670">
        <v>226.8</v>
      </c>
      <c r="G13" s="670">
        <v>244.3</v>
      </c>
      <c r="H13" s="670">
        <v>127</v>
      </c>
      <c r="I13" s="670">
        <v>225.49090909090907</v>
      </c>
      <c r="J13" s="671">
        <v>259.29300000000001</v>
      </c>
    </row>
    <row r="14" spans="1:108" ht="13.8" thickBot="1">
      <c r="B14" s="149"/>
      <c r="C14" s="155"/>
      <c r="D14" s="155"/>
      <c r="E14" s="150"/>
      <c r="F14" s="150"/>
      <c r="G14" s="150"/>
      <c r="H14" s="150"/>
      <c r="I14" s="150"/>
      <c r="J14" s="150"/>
    </row>
    <row r="15" spans="1:108">
      <c r="B15" s="156" t="s">
        <v>265</v>
      </c>
      <c r="C15" s="157"/>
      <c r="D15" s="516"/>
      <c r="E15" s="153" t="s">
        <v>254</v>
      </c>
      <c r="F15" s="153" t="s">
        <v>254</v>
      </c>
      <c r="G15" s="153" t="s">
        <v>254</v>
      </c>
      <c r="H15" s="153" t="s">
        <v>254</v>
      </c>
      <c r="I15" s="153" t="s">
        <v>254</v>
      </c>
      <c r="J15" s="154" t="s">
        <v>254</v>
      </c>
    </row>
    <row r="16" spans="1:108">
      <c r="B16" s="672" t="s">
        <v>40</v>
      </c>
      <c r="C16" s="673"/>
      <c r="D16" s="694">
        <v>73.900000000000006</v>
      </c>
      <c r="E16" s="674">
        <v>79</v>
      </c>
      <c r="F16" s="674">
        <v>85</v>
      </c>
      <c r="G16" s="674">
        <v>82.8</v>
      </c>
      <c r="H16" s="674">
        <v>80.5</v>
      </c>
      <c r="I16" s="674">
        <v>76.8</v>
      </c>
      <c r="J16" s="675">
        <v>81.900000000000006</v>
      </c>
      <c r="L16" s="158"/>
      <c r="M16" s="159"/>
      <c r="U16" s="158"/>
    </row>
    <row r="17" spans="2:21">
      <c r="B17" s="676" t="s">
        <v>266</v>
      </c>
      <c r="C17" s="677"/>
      <c r="D17" s="695">
        <v>33.700000000000003</v>
      </c>
      <c r="E17" s="674">
        <v>53</v>
      </c>
      <c r="F17" s="674">
        <v>49.9</v>
      </c>
      <c r="G17" s="674">
        <v>42.3</v>
      </c>
      <c r="H17" s="674">
        <v>37.5</v>
      </c>
      <c r="I17" s="674">
        <v>45.6</v>
      </c>
      <c r="J17" s="675">
        <v>56.1</v>
      </c>
      <c r="L17" s="158"/>
      <c r="M17" s="159"/>
      <c r="U17" s="158"/>
    </row>
    <row r="18" spans="2:21">
      <c r="B18" s="676" t="s">
        <v>47</v>
      </c>
      <c r="C18" s="677"/>
      <c r="D18" s="695">
        <v>161</v>
      </c>
      <c r="E18" s="674">
        <v>203.8</v>
      </c>
      <c r="F18" s="674">
        <v>193.9</v>
      </c>
      <c r="G18" s="674">
        <v>186.1</v>
      </c>
      <c r="H18" s="674">
        <v>200.7</v>
      </c>
      <c r="I18" s="674">
        <v>193.5</v>
      </c>
      <c r="J18" s="675">
        <v>152.80000000000001</v>
      </c>
      <c r="U18" s="158"/>
    </row>
    <row r="19" spans="2:21" ht="26.4">
      <c r="B19" s="676" t="s">
        <v>267</v>
      </c>
      <c r="C19" s="677" t="s">
        <v>268</v>
      </c>
      <c r="D19" s="695">
        <v>573.4</v>
      </c>
      <c r="E19" s="674">
        <v>657.3</v>
      </c>
      <c r="F19" s="674">
        <v>585.79999999999995</v>
      </c>
      <c r="G19" s="674">
        <v>597.29999999999995</v>
      </c>
      <c r="H19" s="674">
        <v>657.5</v>
      </c>
      <c r="I19" s="674">
        <v>673.3</v>
      </c>
      <c r="J19" s="675">
        <f>704.8+(154.9*0.65)</f>
        <v>805.4849999999999</v>
      </c>
      <c r="L19" s="158"/>
      <c r="M19" s="159"/>
      <c r="U19" s="158"/>
    </row>
    <row r="20" spans="2:21">
      <c r="B20" s="676" t="s">
        <v>269</v>
      </c>
      <c r="C20" s="677"/>
      <c r="D20" s="695">
        <v>7.3</v>
      </c>
      <c r="E20" s="674">
        <v>7.3</v>
      </c>
      <c r="F20" s="674">
        <v>6.3</v>
      </c>
      <c r="G20" s="674">
        <v>7.9</v>
      </c>
      <c r="H20" s="674">
        <v>7.9</v>
      </c>
      <c r="I20" s="674">
        <v>7.8</v>
      </c>
      <c r="J20" s="675">
        <v>9.3000000000000007</v>
      </c>
      <c r="L20" s="158"/>
      <c r="M20" s="159"/>
      <c r="N20" s="159"/>
      <c r="U20" s="158"/>
    </row>
    <row r="21" spans="2:21">
      <c r="B21" s="676" t="s">
        <v>55</v>
      </c>
      <c r="C21" s="677"/>
      <c r="D21" s="695">
        <v>62.7</v>
      </c>
      <c r="E21" s="674">
        <v>62.4</v>
      </c>
      <c r="F21" s="674">
        <v>55.7</v>
      </c>
      <c r="G21" s="674">
        <v>60.5</v>
      </c>
      <c r="H21" s="674">
        <v>69.2</v>
      </c>
      <c r="I21" s="674">
        <v>59.9</v>
      </c>
      <c r="J21" s="675">
        <v>72</v>
      </c>
      <c r="L21" s="158"/>
      <c r="M21" s="159"/>
      <c r="U21" s="158"/>
    </row>
    <row r="22" spans="2:21">
      <c r="B22" s="676" t="s">
        <v>56</v>
      </c>
      <c r="C22" s="677" t="s">
        <v>270</v>
      </c>
      <c r="D22" s="695">
        <v>111.4</v>
      </c>
      <c r="E22" s="674">
        <v>151.30000000000001</v>
      </c>
      <c r="F22" s="674">
        <v>129.5</v>
      </c>
      <c r="G22" s="674">
        <v>109.9</v>
      </c>
      <c r="H22" s="674">
        <v>121.3</v>
      </c>
      <c r="I22" s="674">
        <v>257.8</v>
      </c>
      <c r="J22" s="675">
        <v>261.3</v>
      </c>
      <c r="L22" s="158"/>
      <c r="M22" s="159"/>
      <c r="U22" s="158"/>
    </row>
    <row r="23" spans="2:21">
      <c r="B23" s="676" t="s">
        <v>58</v>
      </c>
      <c r="C23" s="677"/>
      <c r="D23" s="695">
        <v>79.400000000000006</v>
      </c>
      <c r="E23" s="674">
        <v>80.099999999999994</v>
      </c>
      <c r="F23" s="674">
        <v>79.2</v>
      </c>
      <c r="G23" s="674">
        <v>78.7</v>
      </c>
      <c r="H23" s="674">
        <v>89</v>
      </c>
      <c r="I23" s="674">
        <v>80.400000000000006</v>
      </c>
      <c r="J23" s="675">
        <v>90.8</v>
      </c>
      <c r="L23" s="158"/>
      <c r="M23" s="159"/>
      <c r="U23" s="158"/>
    </row>
    <row r="24" spans="2:21">
      <c r="B24" s="676" t="s">
        <v>59</v>
      </c>
      <c r="C24" s="677"/>
      <c r="D24" s="695">
        <v>166.7</v>
      </c>
      <c r="E24" s="674">
        <v>172.8</v>
      </c>
      <c r="F24" s="674">
        <v>159.6</v>
      </c>
      <c r="G24" s="674">
        <v>134</v>
      </c>
      <c r="H24" s="674">
        <v>173.8</v>
      </c>
      <c r="I24" s="674">
        <v>153.9</v>
      </c>
      <c r="J24" s="675">
        <v>156.30000000000001</v>
      </c>
      <c r="L24" s="158"/>
      <c r="M24" s="159"/>
      <c r="U24" s="158"/>
    </row>
    <row r="25" spans="2:21">
      <c r="B25" s="676" t="s">
        <v>60</v>
      </c>
      <c r="C25" s="677" t="s">
        <v>271</v>
      </c>
      <c r="D25" s="695">
        <v>51.3</v>
      </c>
      <c r="E25" s="674">
        <v>64.3</v>
      </c>
      <c r="F25" s="674">
        <v>40.1</v>
      </c>
      <c r="G25" s="674"/>
      <c r="H25" s="674"/>
      <c r="I25" s="674"/>
      <c r="J25" s="675"/>
      <c r="L25" s="158"/>
      <c r="M25" s="159"/>
      <c r="U25" s="158"/>
    </row>
    <row r="26" spans="2:21">
      <c r="B26" s="676" t="s">
        <v>272</v>
      </c>
      <c r="C26" s="677"/>
      <c r="D26" s="695">
        <v>280</v>
      </c>
      <c r="E26" s="674">
        <v>293.7</v>
      </c>
      <c r="F26" s="674">
        <v>208.4</v>
      </c>
      <c r="G26" s="674">
        <v>256</v>
      </c>
      <c r="H26" s="674">
        <v>307.89999999999998</v>
      </c>
      <c r="I26" s="674">
        <v>287.60000000000002</v>
      </c>
      <c r="J26" s="675">
        <v>361.9</v>
      </c>
      <c r="L26" s="158"/>
      <c r="M26" s="159"/>
      <c r="U26" s="158"/>
    </row>
    <row r="27" spans="2:21">
      <c r="B27" s="676" t="s">
        <v>64</v>
      </c>
      <c r="C27" s="677"/>
      <c r="D27" s="695">
        <v>199.9</v>
      </c>
      <c r="E27" s="674">
        <v>205.6</v>
      </c>
      <c r="F27" s="674">
        <v>189.1</v>
      </c>
      <c r="G27" s="674">
        <v>184.1</v>
      </c>
      <c r="H27" s="674">
        <v>197.5</v>
      </c>
      <c r="I27" s="674">
        <v>166.1</v>
      </c>
      <c r="J27" s="675">
        <v>212.1</v>
      </c>
      <c r="L27" s="158"/>
      <c r="M27" s="159"/>
      <c r="U27" s="158"/>
    </row>
    <row r="28" spans="2:21">
      <c r="B28" s="676" t="s">
        <v>273</v>
      </c>
      <c r="C28" s="677"/>
      <c r="D28" s="695">
        <v>155.19999999999999</v>
      </c>
      <c r="E28" s="674">
        <v>151.69999999999999</v>
      </c>
      <c r="F28" s="674">
        <v>147.19999999999999</v>
      </c>
      <c r="G28" s="674">
        <v>162.9</v>
      </c>
      <c r="H28" s="674">
        <v>170</v>
      </c>
      <c r="I28" s="674">
        <v>157.69999999999999</v>
      </c>
      <c r="J28" s="675">
        <v>180.8</v>
      </c>
      <c r="L28" s="158"/>
      <c r="M28" s="159"/>
      <c r="U28" s="158"/>
    </row>
    <row r="29" spans="2:21">
      <c r="B29" s="676" t="s">
        <v>65</v>
      </c>
      <c r="C29" s="677"/>
      <c r="D29" s="695">
        <v>33.200000000000003</v>
      </c>
      <c r="E29" s="674">
        <v>35.799999999999997</v>
      </c>
      <c r="F29" s="674">
        <v>39.299999999999997</v>
      </c>
      <c r="G29" s="674">
        <v>41.4</v>
      </c>
      <c r="H29" s="674">
        <v>42.4</v>
      </c>
      <c r="I29" s="674">
        <v>35</v>
      </c>
      <c r="J29" s="675">
        <v>49.1</v>
      </c>
      <c r="L29" s="158"/>
      <c r="M29" s="159"/>
      <c r="U29" s="158"/>
    </row>
    <row r="30" spans="2:21">
      <c r="B30" s="676" t="s">
        <v>66</v>
      </c>
      <c r="C30" s="677"/>
      <c r="D30" s="695">
        <v>130.1</v>
      </c>
      <c r="E30" s="674">
        <v>117.7</v>
      </c>
      <c r="F30" s="674">
        <v>120.8</v>
      </c>
      <c r="G30" s="674">
        <v>105.5</v>
      </c>
      <c r="H30" s="674">
        <v>121.3</v>
      </c>
      <c r="I30" s="674">
        <v>116.1</v>
      </c>
      <c r="J30" s="675">
        <v>166.6</v>
      </c>
      <c r="U30" s="158"/>
    </row>
    <row r="31" spans="2:21">
      <c r="B31" s="676" t="s">
        <v>67</v>
      </c>
      <c r="C31" s="677" t="s">
        <v>270</v>
      </c>
      <c r="D31" s="695">
        <v>253.5</v>
      </c>
      <c r="E31" s="674">
        <v>338.3</v>
      </c>
      <c r="F31" s="674">
        <v>319</v>
      </c>
      <c r="G31" s="674">
        <v>230.8</v>
      </c>
      <c r="H31" s="674">
        <v>280.2</v>
      </c>
      <c r="I31" s="674">
        <v>476.5</v>
      </c>
      <c r="J31" s="675"/>
      <c r="U31" s="158"/>
    </row>
    <row r="32" spans="2:21">
      <c r="B32" s="676" t="s">
        <v>68</v>
      </c>
      <c r="C32" s="677"/>
      <c r="D32" s="695">
        <v>31.9</v>
      </c>
      <c r="E32" s="674">
        <v>36.6</v>
      </c>
      <c r="F32" s="674">
        <v>33.799999999999997</v>
      </c>
      <c r="G32" s="674">
        <v>34.200000000000003</v>
      </c>
      <c r="H32" s="674">
        <v>44.1</v>
      </c>
      <c r="I32" s="674">
        <v>37.1</v>
      </c>
      <c r="J32" s="675">
        <v>42</v>
      </c>
      <c r="L32" s="158"/>
      <c r="M32" s="159"/>
      <c r="U32" s="158"/>
    </row>
    <row r="33" spans="2:21">
      <c r="B33" s="676" t="s">
        <v>70</v>
      </c>
      <c r="C33" s="677"/>
      <c r="D33" s="695">
        <v>56.2</v>
      </c>
      <c r="E33" s="674">
        <v>59.5</v>
      </c>
      <c r="F33" s="674">
        <v>59.4</v>
      </c>
      <c r="G33" s="674">
        <v>62.4</v>
      </c>
      <c r="H33" s="674">
        <v>75.400000000000006</v>
      </c>
      <c r="I33" s="674">
        <v>65</v>
      </c>
      <c r="J33" s="675">
        <v>73.5</v>
      </c>
      <c r="L33" s="158"/>
      <c r="M33" s="159"/>
      <c r="U33" s="158"/>
    </row>
    <row r="34" spans="2:21">
      <c r="B34" s="676" t="s">
        <v>274</v>
      </c>
      <c r="C34" s="677" t="s">
        <v>275</v>
      </c>
      <c r="D34" s="678"/>
      <c r="E34" s="674" t="s">
        <v>276</v>
      </c>
      <c r="F34" s="674" t="s">
        <v>276</v>
      </c>
      <c r="G34" s="674" t="s">
        <v>276</v>
      </c>
      <c r="H34" s="674" t="s">
        <v>276</v>
      </c>
      <c r="I34" s="674" t="s">
        <v>276</v>
      </c>
      <c r="J34" s="675">
        <v>2</v>
      </c>
      <c r="L34" s="158"/>
      <c r="M34" s="159"/>
      <c r="U34" s="158"/>
    </row>
    <row r="35" spans="2:21">
      <c r="B35" s="160" t="s">
        <v>277</v>
      </c>
      <c r="C35" s="161"/>
      <c r="D35" s="162">
        <f>SUM(D16:D34)</f>
        <v>2460.8000000000002</v>
      </c>
      <c r="E35" s="162">
        <f t="shared" ref="E35:J35" si="6">SUM(E16:E34)</f>
        <v>2770.2</v>
      </c>
      <c r="F35" s="162">
        <f t="shared" si="6"/>
        <v>2502</v>
      </c>
      <c r="G35" s="162">
        <f t="shared" si="6"/>
        <v>2376.8000000000002</v>
      </c>
      <c r="H35" s="162">
        <f t="shared" si="6"/>
        <v>2676.2</v>
      </c>
      <c r="I35" s="162">
        <f t="shared" si="6"/>
        <v>2890.0999999999995</v>
      </c>
      <c r="J35" s="163">
        <f t="shared" si="6"/>
        <v>2773.9849999999997</v>
      </c>
      <c r="U35" s="158"/>
    </row>
    <row r="36" spans="2:21">
      <c r="B36" s="164" t="s">
        <v>278</v>
      </c>
      <c r="C36" s="165"/>
      <c r="D36" s="679">
        <v>17.2</v>
      </c>
      <c r="E36" s="674">
        <v>22.7</v>
      </c>
      <c r="F36" s="674">
        <v>27.7</v>
      </c>
      <c r="G36" s="674">
        <v>32.5</v>
      </c>
      <c r="H36" s="674">
        <v>34.700000000000003</v>
      </c>
      <c r="I36" s="674">
        <v>30.4</v>
      </c>
      <c r="J36" s="675">
        <v>33.299999999999997</v>
      </c>
    </row>
    <row r="37" spans="2:21">
      <c r="B37" s="676" t="s">
        <v>75</v>
      </c>
      <c r="C37" s="165"/>
      <c r="D37" s="679">
        <v>86.5</v>
      </c>
      <c r="E37" s="674">
        <v>95.9</v>
      </c>
      <c r="F37" s="674">
        <v>92.1</v>
      </c>
      <c r="G37" s="674">
        <v>93.7</v>
      </c>
      <c r="H37" s="674">
        <f>99.2+19</f>
        <v>118.2</v>
      </c>
      <c r="I37" s="674">
        <v>80.7</v>
      </c>
      <c r="J37" s="675">
        <v>75.5</v>
      </c>
    </row>
    <row r="38" spans="2:21">
      <c r="B38" s="676" t="s">
        <v>279</v>
      </c>
      <c r="C38" s="165" t="s">
        <v>280</v>
      </c>
      <c r="D38" s="679"/>
      <c r="E38" s="674" t="s">
        <v>276</v>
      </c>
      <c r="F38" s="674" t="s">
        <v>276</v>
      </c>
      <c r="G38" s="674" t="s">
        <v>276</v>
      </c>
      <c r="H38" s="674">
        <v>51.5</v>
      </c>
      <c r="I38" s="674">
        <v>49.9</v>
      </c>
      <c r="J38" s="675">
        <v>48.8</v>
      </c>
      <c r="U38" s="158"/>
    </row>
    <row r="39" spans="2:21">
      <c r="B39" s="676" t="s">
        <v>77</v>
      </c>
      <c r="C39" s="165"/>
      <c r="D39" s="679">
        <v>60.4</v>
      </c>
      <c r="E39" s="674">
        <v>70.900000000000006</v>
      </c>
      <c r="F39" s="674">
        <v>63.6</v>
      </c>
      <c r="G39" s="674">
        <v>70.400000000000006</v>
      </c>
      <c r="H39" s="674">
        <v>74.400000000000006</v>
      </c>
      <c r="I39" s="674">
        <v>62.1</v>
      </c>
      <c r="J39" s="675">
        <v>51.6</v>
      </c>
      <c r="U39" s="158"/>
    </row>
    <row r="40" spans="2:21">
      <c r="B40" s="676" t="s">
        <v>78</v>
      </c>
      <c r="C40" s="165"/>
      <c r="D40" s="679">
        <v>86.4</v>
      </c>
      <c r="E40" s="674">
        <v>96.7</v>
      </c>
      <c r="F40" s="674">
        <v>80.3</v>
      </c>
      <c r="G40" s="674">
        <v>85.8</v>
      </c>
      <c r="H40" s="674">
        <v>93.8</v>
      </c>
      <c r="I40" s="674">
        <v>92</v>
      </c>
      <c r="J40" s="675">
        <v>97</v>
      </c>
    </row>
    <row r="41" spans="2:21">
      <c r="B41" s="160" t="s">
        <v>281</v>
      </c>
      <c r="C41" s="161"/>
      <c r="D41" s="166">
        <f t="shared" ref="D41:J41" si="7">SUM(D36:D40)</f>
        <v>250.5</v>
      </c>
      <c r="E41" s="166">
        <f t="shared" si="7"/>
        <v>286.2</v>
      </c>
      <c r="F41" s="166">
        <f t="shared" si="7"/>
        <v>263.7</v>
      </c>
      <c r="G41" s="166">
        <f t="shared" si="7"/>
        <v>282.40000000000003</v>
      </c>
      <c r="H41" s="166">
        <f t="shared" si="7"/>
        <v>372.6</v>
      </c>
      <c r="I41" s="166">
        <f t="shared" si="7"/>
        <v>315.10000000000002</v>
      </c>
      <c r="J41" s="167">
        <f t="shared" si="7"/>
        <v>306.2</v>
      </c>
      <c r="U41" s="158"/>
    </row>
    <row r="42" spans="2:21">
      <c r="B42" s="676" t="s">
        <v>282</v>
      </c>
      <c r="C42" s="677"/>
      <c r="D42" s="695">
        <v>72.400000000000006</v>
      </c>
      <c r="E42" s="674">
        <v>73.5</v>
      </c>
      <c r="F42" s="674">
        <v>69.7</v>
      </c>
      <c r="G42" s="674">
        <v>75.8</v>
      </c>
      <c r="H42" s="674">
        <v>81.3</v>
      </c>
      <c r="I42" s="674">
        <v>76.8</v>
      </c>
      <c r="J42" s="675">
        <v>73.8</v>
      </c>
      <c r="L42" s="158"/>
      <c r="M42" s="159"/>
      <c r="U42" s="158"/>
    </row>
    <row r="43" spans="2:21">
      <c r="B43" s="676" t="s">
        <v>81</v>
      </c>
      <c r="C43" s="677"/>
      <c r="D43" s="695">
        <v>90</v>
      </c>
      <c r="E43" s="674">
        <v>97.9</v>
      </c>
      <c r="F43" s="674">
        <v>80.8</v>
      </c>
      <c r="G43" s="674">
        <v>95.7</v>
      </c>
      <c r="H43" s="674">
        <v>105.4</v>
      </c>
      <c r="I43" s="674">
        <v>101.3</v>
      </c>
      <c r="J43" s="675">
        <v>106.1</v>
      </c>
      <c r="L43" s="158"/>
      <c r="M43" s="159"/>
      <c r="U43" s="158"/>
    </row>
    <row r="44" spans="2:21">
      <c r="B44" s="676" t="s">
        <v>283</v>
      </c>
      <c r="C44" s="677" t="s">
        <v>284</v>
      </c>
      <c r="D44" s="695">
        <v>73.099999999999994</v>
      </c>
      <c r="E44" s="674">
        <v>70</v>
      </c>
      <c r="F44" s="674">
        <v>58.7</v>
      </c>
      <c r="G44" s="674">
        <v>69.900000000000006</v>
      </c>
      <c r="H44" s="674">
        <v>80.8</v>
      </c>
      <c r="I44" s="674">
        <v>73.63636363636364</v>
      </c>
      <c r="J44" s="675">
        <v>76.599999999999994</v>
      </c>
      <c r="L44" s="158"/>
      <c r="M44" s="159"/>
      <c r="U44" s="158"/>
    </row>
    <row r="45" spans="2:21">
      <c r="B45" s="676" t="s">
        <v>85</v>
      </c>
      <c r="C45" s="677"/>
      <c r="D45" s="695">
        <v>108.1</v>
      </c>
      <c r="E45" s="674">
        <v>106.5</v>
      </c>
      <c r="F45" s="674">
        <v>87.2</v>
      </c>
      <c r="G45" s="674">
        <v>99.6</v>
      </c>
      <c r="H45" s="674">
        <v>112.8</v>
      </c>
      <c r="I45" s="674">
        <v>101.7</v>
      </c>
      <c r="J45" s="675">
        <v>107.5</v>
      </c>
      <c r="L45" s="158"/>
      <c r="M45" s="159"/>
      <c r="U45" s="158"/>
    </row>
    <row r="46" spans="2:21">
      <c r="B46" s="676" t="s">
        <v>86</v>
      </c>
      <c r="C46" s="677"/>
      <c r="D46" s="695">
        <v>20</v>
      </c>
      <c r="E46" s="674">
        <v>19.7</v>
      </c>
      <c r="F46" s="674">
        <v>16.600000000000001</v>
      </c>
      <c r="G46" s="674">
        <v>13.8</v>
      </c>
      <c r="H46" s="674">
        <v>14.9</v>
      </c>
      <c r="I46" s="674">
        <v>13.9</v>
      </c>
      <c r="J46" s="675">
        <v>20.9</v>
      </c>
      <c r="L46" s="158"/>
      <c r="M46" s="159"/>
      <c r="U46" s="158"/>
    </row>
    <row r="47" spans="2:21">
      <c r="B47" s="676" t="s">
        <v>87</v>
      </c>
      <c r="C47" s="677"/>
      <c r="D47" s="695">
        <v>5.7</v>
      </c>
      <c r="E47" s="674">
        <v>5.2</v>
      </c>
      <c r="F47" s="674">
        <v>6.8</v>
      </c>
      <c r="G47" s="674">
        <v>10.6</v>
      </c>
      <c r="H47" s="674">
        <v>9.6</v>
      </c>
      <c r="I47" s="674">
        <v>8.1999999999999993</v>
      </c>
      <c r="J47" s="675">
        <v>7.6</v>
      </c>
      <c r="L47" s="158"/>
      <c r="M47" s="159"/>
      <c r="U47" s="158"/>
    </row>
    <row r="48" spans="2:21">
      <c r="B48" s="676" t="s">
        <v>88</v>
      </c>
      <c r="C48" s="677"/>
      <c r="D48" s="695">
        <v>26.4</v>
      </c>
      <c r="E48" s="674">
        <v>28.7</v>
      </c>
      <c r="F48" s="674">
        <v>25.9</v>
      </c>
      <c r="G48" s="674">
        <v>27.9</v>
      </c>
      <c r="H48" s="674">
        <v>32</v>
      </c>
      <c r="I48" s="674">
        <v>30</v>
      </c>
      <c r="J48" s="675">
        <v>33.4</v>
      </c>
      <c r="L48" s="158"/>
      <c r="M48" s="159"/>
      <c r="U48" s="158"/>
    </row>
    <row r="49" spans="2:21">
      <c r="B49" s="676" t="s">
        <v>89</v>
      </c>
      <c r="C49" s="677"/>
      <c r="D49" s="695">
        <v>55.3</v>
      </c>
      <c r="E49" s="674">
        <v>56.9</v>
      </c>
      <c r="F49" s="674">
        <v>45.6</v>
      </c>
      <c r="G49" s="674">
        <v>52</v>
      </c>
      <c r="H49" s="674">
        <v>61</v>
      </c>
      <c r="I49" s="674">
        <v>51.5</v>
      </c>
      <c r="J49" s="675">
        <v>53.3</v>
      </c>
      <c r="L49" s="158"/>
      <c r="M49" s="159"/>
      <c r="U49" s="158"/>
    </row>
    <row r="50" spans="2:21">
      <c r="B50" s="676" t="s">
        <v>90</v>
      </c>
      <c r="C50" s="677"/>
      <c r="D50" s="695">
        <v>68.599999999999994</v>
      </c>
      <c r="E50" s="674">
        <v>64.8</v>
      </c>
      <c r="F50" s="674">
        <v>60.9</v>
      </c>
      <c r="G50" s="674">
        <v>66.400000000000006</v>
      </c>
      <c r="H50" s="674">
        <v>76.400000000000006</v>
      </c>
      <c r="I50" s="674">
        <v>65.2</v>
      </c>
      <c r="J50" s="675">
        <v>72.8</v>
      </c>
      <c r="L50" s="158"/>
      <c r="M50" s="159"/>
      <c r="U50" s="158"/>
    </row>
    <row r="51" spans="2:21">
      <c r="B51" s="676" t="s">
        <v>91</v>
      </c>
      <c r="C51" s="677"/>
      <c r="D51" s="695">
        <v>15</v>
      </c>
      <c r="E51" s="674">
        <v>19.399999999999999</v>
      </c>
      <c r="F51" s="674">
        <v>19.5</v>
      </c>
      <c r="G51" s="674">
        <v>19.7</v>
      </c>
      <c r="H51" s="674">
        <v>27.3</v>
      </c>
      <c r="I51" s="674">
        <v>26.8</v>
      </c>
      <c r="J51" s="675">
        <v>26.9</v>
      </c>
      <c r="L51" s="158"/>
      <c r="M51" s="159"/>
      <c r="U51" s="158"/>
    </row>
    <row r="52" spans="2:21">
      <c r="B52" s="676" t="s">
        <v>285</v>
      </c>
      <c r="C52" s="677"/>
      <c r="D52" s="695">
        <v>175.8</v>
      </c>
      <c r="E52" s="674">
        <v>164.3</v>
      </c>
      <c r="F52" s="674">
        <v>156.6</v>
      </c>
      <c r="G52" s="674">
        <v>173.6</v>
      </c>
      <c r="H52" s="674">
        <v>199.9</v>
      </c>
      <c r="I52" s="674">
        <v>205.4</v>
      </c>
      <c r="J52" s="675">
        <v>198.1</v>
      </c>
      <c r="L52" s="158"/>
      <c r="M52" s="159"/>
      <c r="U52" s="158"/>
    </row>
    <row r="53" spans="2:21" ht="26.4">
      <c r="B53" s="676" t="s">
        <v>286</v>
      </c>
      <c r="C53" s="677" t="s">
        <v>287</v>
      </c>
      <c r="D53" s="695">
        <v>75.2</v>
      </c>
      <c r="E53" s="674">
        <v>78.2</v>
      </c>
      <c r="F53" s="674">
        <v>71.599999999999994</v>
      </c>
      <c r="G53" s="674">
        <v>80.599999999999994</v>
      </c>
      <c r="H53" s="674">
        <v>88.9</v>
      </c>
      <c r="I53" s="674">
        <f>365.9/2</f>
        <v>182.95</v>
      </c>
      <c r="J53" s="675">
        <v>146.44999999999999</v>
      </c>
      <c r="L53" s="158"/>
      <c r="M53" s="159"/>
      <c r="U53" s="158"/>
    </row>
    <row r="54" spans="2:21">
      <c r="B54" s="676" t="s">
        <v>95</v>
      </c>
      <c r="C54" s="677"/>
      <c r="D54" s="695">
        <v>33.700000000000003</v>
      </c>
      <c r="E54" s="674">
        <v>36.299999999999997</v>
      </c>
      <c r="F54" s="674">
        <v>33.1</v>
      </c>
      <c r="G54" s="674">
        <v>38.6</v>
      </c>
      <c r="H54" s="674">
        <v>40.9</v>
      </c>
      <c r="I54" s="674">
        <v>37.799999999999997</v>
      </c>
      <c r="J54" s="675">
        <v>35.299999999999997</v>
      </c>
      <c r="L54" s="158"/>
      <c r="M54" s="159"/>
      <c r="U54" s="158"/>
    </row>
    <row r="55" spans="2:21">
      <c r="B55" s="676" t="s">
        <v>96</v>
      </c>
      <c r="C55" s="677"/>
      <c r="D55" s="695">
        <v>49.2</v>
      </c>
      <c r="E55" s="674">
        <v>51.6</v>
      </c>
      <c r="F55" s="674">
        <v>49.4</v>
      </c>
      <c r="G55" s="674">
        <v>52.3</v>
      </c>
      <c r="H55" s="674">
        <v>58.5</v>
      </c>
      <c r="I55" s="674">
        <v>59.7</v>
      </c>
      <c r="J55" s="675">
        <v>59.6</v>
      </c>
      <c r="L55" s="158"/>
      <c r="M55" s="159"/>
      <c r="U55" s="158"/>
    </row>
    <row r="56" spans="2:21">
      <c r="B56" s="676" t="s">
        <v>288</v>
      </c>
      <c r="C56" s="677"/>
      <c r="D56" s="695">
        <v>9.6999999999999993</v>
      </c>
      <c r="E56" s="674">
        <v>12.7</v>
      </c>
      <c r="F56" s="674">
        <v>10.4</v>
      </c>
      <c r="G56" s="674">
        <v>12.8</v>
      </c>
      <c r="H56" s="674">
        <v>14</v>
      </c>
      <c r="I56" s="674">
        <v>14.4</v>
      </c>
      <c r="J56" s="675">
        <v>18.7</v>
      </c>
      <c r="L56" s="158"/>
      <c r="M56" s="159"/>
      <c r="U56" s="158"/>
    </row>
    <row r="57" spans="2:21">
      <c r="B57" s="676" t="s">
        <v>617</v>
      </c>
      <c r="C57" s="677"/>
      <c r="D57" s="695">
        <v>20</v>
      </c>
      <c r="E57" s="674"/>
      <c r="F57" s="674"/>
      <c r="G57" s="674"/>
      <c r="H57" s="674"/>
      <c r="I57" s="674"/>
      <c r="J57" s="675"/>
      <c r="L57" s="158"/>
      <c r="M57" s="159"/>
      <c r="U57" s="158"/>
    </row>
    <row r="58" spans="2:21">
      <c r="B58" s="676" t="s">
        <v>100</v>
      </c>
      <c r="C58" s="677"/>
      <c r="D58" s="695">
        <v>57</v>
      </c>
      <c r="E58" s="674">
        <v>56</v>
      </c>
      <c r="F58" s="674">
        <v>49.2</v>
      </c>
      <c r="G58" s="674">
        <v>55.1</v>
      </c>
      <c r="H58" s="674">
        <v>61.1</v>
      </c>
      <c r="I58" s="674">
        <v>50.8</v>
      </c>
      <c r="J58" s="675">
        <v>10.5</v>
      </c>
      <c r="L58" s="158"/>
      <c r="M58" s="159"/>
      <c r="U58" s="158"/>
    </row>
    <row r="59" spans="2:21">
      <c r="B59" s="676" t="s">
        <v>289</v>
      </c>
      <c r="C59" s="677" t="s">
        <v>284</v>
      </c>
      <c r="D59" s="695">
        <v>35.4</v>
      </c>
      <c r="E59" s="674">
        <v>33.200000000000003</v>
      </c>
      <c r="F59" s="674">
        <v>23.6</v>
      </c>
      <c r="G59" s="674">
        <v>36.299999999999997</v>
      </c>
      <c r="H59" s="674">
        <v>45.8</v>
      </c>
      <c r="I59" s="674">
        <v>31.745454545454546</v>
      </c>
      <c r="J59" s="675">
        <v>37</v>
      </c>
      <c r="L59" s="158"/>
      <c r="M59" s="159"/>
      <c r="U59" s="158"/>
    </row>
    <row r="60" spans="2:21">
      <c r="B60" s="676" t="s">
        <v>290</v>
      </c>
      <c r="C60" s="677"/>
      <c r="D60" s="695">
        <v>32.799999999999997</v>
      </c>
      <c r="E60" s="674">
        <v>35.9</v>
      </c>
      <c r="F60" s="674">
        <v>34.5</v>
      </c>
      <c r="G60" s="674">
        <v>20.7</v>
      </c>
      <c r="H60" s="674">
        <v>39.200000000000003</v>
      </c>
      <c r="I60" s="674">
        <v>41.6</v>
      </c>
      <c r="J60" s="675">
        <v>45.2</v>
      </c>
      <c r="L60" s="158"/>
      <c r="M60" s="159"/>
      <c r="U60" s="158"/>
    </row>
    <row r="61" spans="2:21">
      <c r="B61" s="676" t="s">
        <v>101</v>
      </c>
      <c r="C61" s="677"/>
      <c r="D61" s="695">
        <v>154.80000000000001</v>
      </c>
      <c r="E61" s="674">
        <v>167.9</v>
      </c>
      <c r="F61" s="674">
        <v>136.4</v>
      </c>
      <c r="G61" s="674">
        <v>150.1</v>
      </c>
      <c r="H61" s="674">
        <v>177.3</v>
      </c>
      <c r="I61" s="674">
        <v>170.7</v>
      </c>
      <c r="J61" s="675">
        <v>187.1</v>
      </c>
      <c r="L61" s="158"/>
      <c r="M61" s="159"/>
      <c r="U61" s="158"/>
    </row>
    <row r="62" spans="2:21">
      <c r="B62" s="676" t="s">
        <v>106</v>
      </c>
      <c r="C62" s="677"/>
      <c r="D62" s="695">
        <v>18.2</v>
      </c>
      <c r="E62" s="674">
        <v>19.399999999999999</v>
      </c>
      <c r="F62" s="674">
        <v>17.2</v>
      </c>
      <c r="G62" s="674">
        <v>19.7</v>
      </c>
      <c r="H62" s="674">
        <v>20.5</v>
      </c>
      <c r="I62" s="674">
        <v>19.2</v>
      </c>
      <c r="J62" s="675">
        <v>19.899999999999999</v>
      </c>
      <c r="L62" s="158"/>
      <c r="M62" s="159"/>
      <c r="U62" s="158"/>
    </row>
    <row r="63" spans="2:21">
      <c r="B63" s="676" t="s">
        <v>107</v>
      </c>
      <c r="C63" s="677"/>
      <c r="D63" s="695">
        <v>37</v>
      </c>
      <c r="E63" s="674">
        <v>35.200000000000003</v>
      </c>
      <c r="F63" s="674">
        <v>37.9</v>
      </c>
      <c r="G63" s="674">
        <v>40.9</v>
      </c>
      <c r="H63" s="674">
        <v>44.7</v>
      </c>
      <c r="I63" s="674">
        <v>40.5</v>
      </c>
      <c r="J63" s="675">
        <v>44.5</v>
      </c>
      <c r="L63" s="158"/>
      <c r="M63" s="159"/>
      <c r="U63" s="158"/>
    </row>
    <row r="64" spans="2:21">
      <c r="B64" s="676" t="s">
        <v>108</v>
      </c>
      <c r="C64" s="677"/>
      <c r="D64" s="695">
        <v>59.8</v>
      </c>
      <c r="E64" s="674">
        <v>68.2</v>
      </c>
      <c r="F64" s="674">
        <v>56.5</v>
      </c>
      <c r="G64" s="674">
        <v>68.900000000000006</v>
      </c>
      <c r="H64" s="674">
        <v>71.400000000000006</v>
      </c>
      <c r="I64" s="674">
        <v>63.7</v>
      </c>
      <c r="J64" s="675">
        <v>64.599999999999994</v>
      </c>
      <c r="L64" s="158"/>
      <c r="M64" s="159"/>
      <c r="U64" s="158"/>
    </row>
    <row r="65" spans="1:21">
      <c r="B65" s="676" t="s">
        <v>291</v>
      </c>
      <c r="C65" s="677"/>
      <c r="D65" s="695">
        <v>58.9</v>
      </c>
      <c r="E65" s="674">
        <v>55.3</v>
      </c>
      <c r="F65" s="674">
        <v>48.5</v>
      </c>
      <c r="G65" s="674">
        <v>56.1</v>
      </c>
      <c r="H65" s="674">
        <v>67.400000000000006</v>
      </c>
      <c r="I65" s="674">
        <v>56.5</v>
      </c>
      <c r="J65" s="675">
        <v>63.5</v>
      </c>
      <c r="L65" s="158"/>
      <c r="M65" s="159"/>
      <c r="U65" s="158"/>
    </row>
    <row r="66" spans="1:21" s="168" customFormat="1">
      <c r="B66" s="160" t="s">
        <v>292</v>
      </c>
      <c r="C66" s="161"/>
      <c r="D66" s="166">
        <f t="shared" ref="D66:J66" si="8">SUM(D42:D65)</f>
        <v>1352.1000000000004</v>
      </c>
      <c r="E66" s="166">
        <f t="shared" si="8"/>
        <v>1356.8000000000002</v>
      </c>
      <c r="F66" s="166">
        <f t="shared" si="8"/>
        <v>1196.6000000000001</v>
      </c>
      <c r="G66" s="166">
        <f t="shared" si="8"/>
        <v>1337.1000000000001</v>
      </c>
      <c r="H66" s="166">
        <f t="shared" si="8"/>
        <v>1531.1000000000001</v>
      </c>
      <c r="I66" s="166">
        <f t="shared" si="8"/>
        <v>1524.0318181818182</v>
      </c>
      <c r="J66" s="167">
        <f t="shared" si="8"/>
        <v>1509.35</v>
      </c>
      <c r="U66" s="169"/>
    </row>
    <row r="67" spans="1:21">
      <c r="B67" s="164"/>
      <c r="C67" s="165"/>
      <c r="D67" s="165"/>
      <c r="E67" s="170"/>
      <c r="F67" s="170"/>
      <c r="G67" s="170"/>
      <c r="H67" s="170"/>
      <c r="I67" s="170"/>
      <c r="J67" s="171"/>
      <c r="U67" s="158"/>
    </row>
    <row r="68" spans="1:21" ht="13.8" thickBot="1">
      <c r="B68" s="172" t="s">
        <v>293</v>
      </c>
      <c r="C68" s="173"/>
      <c r="D68" s="174">
        <f>+SUM(D41,D66,D35)</f>
        <v>4063.4000000000005</v>
      </c>
      <c r="E68" s="174">
        <f t="shared" ref="E68:I68" si="9">+SUM(E41,E66,E35)</f>
        <v>4413.2</v>
      </c>
      <c r="F68" s="174">
        <f t="shared" si="9"/>
        <v>3962.3</v>
      </c>
      <c r="G68" s="174">
        <f t="shared" si="9"/>
        <v>3996.3</v>
      </c>
      <c r="H68" s="174">
        <f t="shared" si="9"/>
        <v>4579.8999999999996</v>
      </c>
      <c r="I68" s="174">
        <f t="shared" si="9"/>
        <v>4729.2318181818173</v>
      </c>
      <c r="J68" s="175">
        <f>SUM(J35,J66,J41)</f>
        <v>4589.5349999999989</v>
      </c>
      <c r="U68" s="158"/>
    </row>
    <row r="69" spans="1:21" s="179" customFormat="1" ht="13.8" thickBot="1">
      <c r="A69" s="176"/>
      <c r="B69" s="177"/>
      <c r="C69" s="177"/>
      <c r="D69" s="177"/>
      <c r="E69" s="178"/>
      <c r="F69" s="178"/>
      <c r="G69" s="178"/>
      <c r="H69" s="178"/>
      <c r="I69" s="178"/>
      <c r="J69" s="178"/>
      <c r="U69" s="180"/>
    </row>
    <row r="70" spans="1:21">
      <c r="B70" s="156" t="s">
        <v>294</v>
      </c>
      <c r="C70" s="181"/>
      <c r="D70" s="181"/>
      <c r="E70" s="153" t="s">
        <v>254</v>
      </c>
      <c r="F70" s="153" t="s">
        <v>254</v>
      </c>
      <c r="G70" s="153" t="s">
        <v>254</v>
      </c>
      <c r="H70" s="153" t="s">
        <v>254</v>
      </c>
      <c r="I70" s="153" t="s">
        <v>254</v>
      </c>
      <c r="J70" s="154" t="s">
        <v>254</v>
      </c>
      <c r="U70" s="158"/>
    </row>
    <row r="71" spans="1:21">
      <c r="B71" s="680" t="s">
        <v>111</v>
      </c>
      <c r="C71" s="681"/>
      <c r="D71" s="696">
        <v>771.17</v>
      </c>
      <c r="E71" s="674">
        <v>345.3</v>
      </c>
      <c r="F71" s="674" t="s">
        <v>276</v>
      </c>
      <c r="G71" s="674" t="s">
        <v>276</v>
      </c>
      <c r="H71" s="674" t="s">
        <v>276</v>
      </c>
      <c r="I71" s="674" t="s">
        <v>276</v>
      </c>
      <c r="J71" s="675" t="s">
        <v>276</v>
      </c>
      <c r="U71" s="158"/>
    </row>
    <row r="72" spans="1:21">
      <c r="B72" s="680" t="s">
        <v>116</v>
      </c>
      <c r="C72" s="681" t="s">
        <v>295</v>
      </c>
      <c r="D72" s="696">
        <v>768.57</v>
      </c>
      <c r="E72" s="674">
        <v>758.3</v>
      </c>
      <c r="F72" s="674">
        <v>614</v>
      </c>
      <c r="G72" s="674">
        <v>858.6</v>
      </c>
      <c r="H72" s="674">
        <v>953.4</v>
      </c>
      <c r="I72" s="674">
        <v>341</v>
      </c>
      <c r="J72" s="675" t="s">
        <v>276</v>
      </c>
      <c r="U72" s="158"/>
    </row>
    <row r="73" spans="1:21">
      <c r="B73" s="164" t="s">
        <v>126</v>
      </c>
      <c r="C73" s="682" t="s">
        <v>296</v>
      </c>
      <c r="D73" s="682"/>
      <c r="E73" s="674" t="s">
        <v>276</v>
      </c>
      <c r="F73" s="674" t="s">
        <v>276</v>
      </c>
      <c r="G73" s="674">
        <v>105.3</v>
      </c>
      <c r="H73" s="674">
        <v>351.1</v>
      </c>
      <c r="I73" s="674">
        <v>308.60000000000002</v>
      </c>
      <c r="J73" s="675">
        <v>381.8</v>
      </c>
      <c r="U73" s="158"/>
    </row>
    <row r="74" spans="1:21">
      <c r="B74" s="164" t="s">
        <v>119</v>
      </c>
      <c r="C74" s="682"/>
      <c r="D74" s="697">
        <v>934.26</v>
      </c>
      <c r="E74" s="674">
        <v>742.2</v>
      </c>
      <c r="F74" s="674">
        <v>815.8</v>
      </c>
      <c r="G74" s="674">
        <v>881.1</v>
      </c>
      <c r="H74" s="674">
        <v>939.2</v>
      </c>
      <c r="I74" s="674">
        <v>788.3</v>
      </c>
      <c r="J74" s="675">
        <v>935.2</v>
      </c>
      <c r="U74" s="158"/>
    </row>
    <row r="75" spans="1:21">
      <c r="B75" s="164" t="s">
        <v>325</v>
      </c>
      <c r="C75" s="165"/>
      <c r="D75" s="679">
        <v>3</v>
      </c>
      <c r="E75" s="674"/>
      <c r="F75" s="674"/>
      <c r="G75" s="674"/>
      <c r="H75" s="674"/>
      <c r="I75" s="674"/>
      <c r="J75" s="675"/>
      <c r="U75" s="158"/>
    </row>
    <row r="76" spans="1:21">
      <c r="B76" s="683" t="s">
        <v>297</v>
      </c>
      <c r="C76" s="684" t="s">
        <v>298</v>
      </c>
      <c r="D76" s="685"/>
      <c r="E76" s="674" t="s">
        <v>276</v>
      </c>
      <c r="F76" s="674" t="s">
        <v>276</v>
      </c>
      <c r="G76" s="674" t="s">
        <v>276</v>
      </c>
      <c r="H76" s="674" t="s">
        <v>276</v>
      </c>
      <c r="I76" s="674">
        <v>1.2</v>
      </c>
      <c r="J76" s="675">
        <v>2</v>
      </c>
      <c r="U76" s="158"/>
    </row>
    <row r="77" spans="1:21" ht="13.8" thickBot="1">
      <c r="B77" s="172" t="s">
        <v>299</v>
      </c>
      <c r="C77" s="173"/>
      <c r="D77" s="174">
        <f>SUM(D71:D76)</f>
        <v>2477</v>
      </c>
      <c r="E77" s="174">
        <f>SUM(E71:E76)</f>
        <v>1845.8</v>
      </c>
      <c r="F77" s="174">
        <f>SUM(F72:F76)</f>
        <v>1429.8</v>
      </c>
      <c r="G77" s="174">
        <f t="shared" ref="G77:J77" si="10">SUM(G72:G76)</f>
        <v>1845</v>
      </c>
      <c r="H77" s="174">
        <f t="shared" si="10"/>
        <v>2243.6999999999998</v>
      </c>
      <c r="I77" s="174">
        <f t="shared" si="10"/>
        <v>1439.1000000000001</v>
      </c>
      <c r="J77" s="175">
        <f t="shared" si="10"/>
        <v>1319</v>
      </c>
      <c r="U77" s="158"/>
    </row>
    <row r="78" spans="1:21" s="182" customFormat="1">
      <c r="E78" s="183"/>
      <c r="F78" s="183"/>
      <c r="G78" s="183"/>
      <c r="H78" s="183"/>
      <c r="I78" s="183"/>
      <c r="J78" s="183"/>
    </row>
    <row r="79" spans="1:21" s="182" customFormat="1">
      <c r="E79" s="183"/>
      <c r="F79" s="183"/>
      <c r="G79" s="183"/>
      <c r="H79" s="183"/>
      <c r="I79" s="183"/>
      <c r="J79" s="183"/>
    </row>
    <row r="80" spans="1:21" s="182" customFormat="1">
      <c r="E80" s="183"/>
      <c r="F80" s="183"/>
      <c r="G80" s="183"/>
      <c r="H80" s="183"/>
      <c r="I80" s="183"/>
      <c r="J80" s="183"/>
    </row>
    <row r="81" spans="1:108" s="182" customFormat="1">
      <c r="E81" s="183"/>
      <c r="F81" s="183"/>
      <c r="G81" s="183"/>
      <c r="H81" s="183"/>
      <c r="I81" s="183"/>
      <c r="J81" s="183"/>
    </row>
    <row r="82" spans="1:108" s="186" customFormat="1">
      <c r="A82" s="184"/>
      <c r="B82" s="185" t="s">
        <v>39</v>
      </c>
      <c r="C82" s="123"/>
      <c r="D82" s="123"/>
      <c r="E82" s="124"/>
      <c r="F82" s="124"/>
      <c r="G82" s="124"/>
      <c r="H82" s="124"/>
      <c r="I82" s="124"/>
      <c r="J82" s="124"/>
      <c r="K82" s="123"/>
      <c r="L82" s="123"/>
      <c r="M82" s="123"/>
      <c r="N82" s="123"/>
      <c r="O82" s="123"/>
      <c r="P82" s="123"/>
      <c r="Q82" s="123"/>
      <c r="R82" s="123"/>
      <c r="S82" s="123"/>
      <c r="T82" s="123"/>
      <c r="U82" s="123"/>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4"/>
      <c r="CW82" s="184"/>
      <c r="CX82" s="184"/>
      <c r="CY82" s="184"/>
      <c r="CZ82" s="184"/>
      <c r="DA82" s="184"/>
      <c r="DB82" s="184"/>
      <c r="DC82" s="184"/>
      <c r="DD82" s="184"/>
    </row>
    <row r="83" spans="1:108">
      <c r="B83" s="187" t="s">
        <v>300</v>
      </c>
    </row>
    <row r="84" spans="1:108">
      <c r="B84" s="187" t="s">
        <v>301</v>
      </c>
    </row>
    <row r="85" spans="1:108">
      <c r="B85" s="187" t="s">
        <v>302</v>
      </c>
    </row>
  </sheetData>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760B9-7846-4DE7-8BC7-EBB50160BF49}">
  <sheetPr>
    <tabColor rgb="FF0097A9"/>
    <pageSetUpPr fitToPage="1"/>
  </sheetPr>
  <dimension ref="B1:J69"/>
  <sheetViews>
    <sheetView zoomScale="80" zoomScaleNormal="80" zoomScaleSheetLayoutView="115" workbookViewId="0">
      <pane ySplit="13" topLeftCell="A44" activePane="bottomLeft" state="frozen"/>
      <selection pane="bottomLeft" activeCell="E57" sqref="E57"/>
    </sheetView>
  </sheetViews>
  <sheetFormatPr defaultColWidth="8" defaultRowHeight="13.2"/>
  <cols>
    <col min="1" max="1" width="2.59765625" style="80" customWidth="1"/>
    <col min="2" max="2" width="21.59765625" style="80" customWidth="1"/>
    <col min="3" max="3" width="14.09765625" style="80" customWidth="1"/>
    <col min="4" max="4" width="12.19921875" style="80" customWidth="1"/>
    <col min="5" max="5" width="14.5" style="80" customWidth="1"/>
    <col min="6" max="6" width="13.5" style="80" bestFit="1" customWidth="1"/>
    <col min="7" max="7" width="14.69921875" style="80" customWidth="1"/>
    <col min="8" max="8" width="19.69921875" style="80" bestFit="1" customWidth="1"/>
    <col min="9" max="9" width="13" style="80" customWidth="1"/>
    <col min="10" max="10" width="70.09765625" style="80" customWidth="1"/>
    <col min="11" max="16384" width="8" style="80"/>
  </cols>
  <sheetData>
    <row r="1" spans="2:10" ht="13.8" thickBot="1">
      <c r="B1" s="182"/>
      <c r="C1" s="182"/>
      <c r="D1" s="182"/>
      <c r="E1" s="182"/>
      <c r="F1" s="182"/>
      <c r="G1" s="182"/>
      <c r="H1" s="182"/>
      <c r="I1" s="182"/>
    </row>
    <row r="2" spans="2:10" ht="13.8">
      <c r="B2" s="188" t="s">
        <v>303</v>
      </c>
      <c r="C2" s="189"/>
      <c r="D2" s="189"/>
      <c r="E2" s="189"/>
      <c r="F2" s="189"/>
      <c r="G2" s="189"/>
      <c r="H2" s="189"/>
      <c r="I2" s="190"/>
    </row>
    <row r="3" spans="2:10" ht="13.5" customHeight="1" thickBot="1">
      <c r="B3" s="191" t="s">
        <v>304</v>
      </c>
      <c r="C3" s="557"/>
      <c r="D3" s="557"/>
      <c r="E3" s="557"/>
      <c r="F3" s="557"/>
      <c r="G3" s="557"/>
      <c r="H3" s="557"/>
      <c r="I3" s="192"/>
    </row>
    <row r="4" spans="2:10">
      <c r="B4" s="827" t="s">
        <v>305</v>
      </c>
      <c r="C4" s="829" t="s">
        <v>306</v>
      </c>
      <c r="D4" s="827" t="s">
        <v>307</v>
      </c>
      <c r="E4" s="828"/>
      <c r="F4" s="829" t="s">
        <v>306</v>
      </c>
      <c r="G4" s="827" t="s">
        <v>308</v>
      </c>
      <c r="H4" s="828"/>
      <c r="I4" s="829" t="s">
        <v>306</v>
      </c>
    </row>
    <row r="5" spans="2:10">
      <c r="B5" s="191" t="s">
        <v>309</v>
      </c>
      <c r="C5" s="558">
        <f>G26</f>
        <v>2776</v>
      </c>
      <c r="D5" s="191" t="s">
        <v>310</v>
      </c>
      <c r="E5" s="830"/>
      <c r="F5" s="558">
        <f>SUMIF($C$14:$C$49,$C$17,$G$14:$G$49)</f>
        <v>4329</v>
      </c>
      <c r="G5" s="191" t="s">
        <v>311</v>
      </c>
      <c r="H5" s="830"/>
      <c r="I5" s="558">
        <f>G14+G15+G16+G17+G19+G20+G21+G22+G23+G27+G28+G29+G30+G31+G34+G35+G40+G41+G42+G49+G47</f>
        <v>11578</v>
      </c>
    </row>
    <row r="6" spans="2:10">
      <c r="B6" s="191" t="s">
        <v>312</v>
      </c>
      <c r="C6" s="558">
        <f>G38</f>
        <v>2652</v>
      </c>
      <c r="D6" s="191" t="s">
        <v>257</v>
      </c>
      <c r="E6" s="830"/>
      <c r="F6" s="558">
        <f>SUMIF($C$14:$C$49,$C$16,$G$14:$G$49)</f>
        <v>8277</v>
      </c>
      <c r="G6" s="191" t="s">
        <v>313</v>
      </c>
      <c r="H6" s="830"/>
      <c r="I6" s="558">
        <f>G18+G36+G37+G39+G43+G44</f>
        <v>1978</v>
      </c>
      <c r="J6" s="193"/>
    </row>
    <row r="7" spans="2:10">
      <c r="B7" s="191" t="s">
        <v>314</v>
      </c>
      <c r="C7" s="558">
        <f>G50</f>
        <v>11383</v>
      </c>
      <c r="D7" s="191" t="s">
        <v>239</v>
      </c>
      <c r="E7" s="830"/>
      <c r="F7" s="558">
        <f>SUMIF($C$14:$C$49,$C$34,$G$14:$G$49)</f>
        <v>1296</v>
      </c>
      <c r="G7" s="191" t="s">
        <v>315</v>
      </c>
      <c r="H7" s="830"/>
      <c r="I7" s="558">
        <f>G25+G32+G45</f>
        <v>913</v>
      </c>
    </row>
    <row r="8" spans="2:10">
      <c r="B8" s="191"/>
      <c r="C8" s="833"/>
      <c r="D8" s="191" t="s">
        <v>316</v>
      </c>
      <c r="E8" s="830"/>
      <c r="F8" s="558">
        <f>G20+G21+G22+G23+G35+G36+G37+G47+G48+G49</f>
        <v>2909</v>
      </c>
      <c r="G8" s="191" t="s">
        <v>317</v>
      </c>
      <c r="H8" s="830"/>
      <c r="I8" s="558">
        <f>G33+G46+G24</f>
        <v>1383</v>
      </c>
    </row>
    <row r="9" spans="2:10">
      <c r="B9" s="191"/>
      <c r="C9" s="833"/>
      <c r="D9" s="191"/>
      <c r="E9" s="830"/>
      <c r="F9" s="558"/>
      <c r="G9" s="191" t="s">
        <v>625</v>
      </c>
      <c r="H9" s="830"/>
      <c r="I9" s="558">
        <f>G48</f>
        <v>959</v>
      </c>
    </row>
    <row r="10" spans="2:10">
      <c r="B10" s="194" t="s">
        <v>318</v>
      </c>
      <c r="C10" s="559">
        <f>SUM(C5:C7)</f>
        <v>16811</v>
      </c>
      <c r="D10" s="831" t="s">
        <v>318</v>
      </c>
      <c r="E10" s="830"/>
      <c r="F10" s="559">
        <f>SUM(F5:F8)</f>
        <v>16811</v>
      </c>
      <c r="G10" s="831" t="s">
        <v>318</v>
      </c>
      <c r="H10" s="830"/>
      <c r="I10" s="559">
        <f>SUM(I5:I9)</f>
        <v>16811</v>
      </c>
    </row>
    <row r="11" spans="2:10" ht="13.8" thickBot="1">
      <c r="B11" s="195" t="s">
        <v>319</v>
      </c>
      <c r="C11" s="834" t="str">
        <f>G62</f>
        <v>~ 12GW</v>
      </c>
      <c r="D11" s="195"/>
      <c r="E11" s="197"/>
      <c r="F11" s="832"/>
      <c r="G11" s="835"/>
      <c r="H11" s="196"/>
      <c r="I11" s="198"/>
    </row>
    <row r="12" spans="2:10" ht="13.8" thickBot="1">
      <c r="B12" s="199"/>
    </row>
    <row r="13" spans="2:10" s="199" customFormat="1" ht="14.25" customHeight="1">
      <c r="B13" s="200" t="s">
        <v>320</v>
      </c>
      <c r="C13" s="153" t="s">
        <v>321</v>
      </c>
      <c r="D13" s="153" t="s">
        <v>141</v>
      </c>
      <c r="E13" s="153" t="s">
        <v>26</v>
      </c>
      <c r="F13" s="153" t="s">
        <v>322</v>
      </c>
      <c r="G13" s="153" t="s">
        <v>323</v>
      </c>
      <c r="H13" s="153" t="s">
        <v>324</v>
      </c>
      <c r="I13" s="840" t="s">
        <v>39</v>
      </c>
      <c r="J13" s="841"/>
    </row>
    <row r="14" spans="2:10">
      <c r="B14" s="500" t="s">
        <v>325</v>
      </c>
      <c r="C14" s="501" t="s">
        <v>326</v>
      </c>
      <c r="D14" s="501" t="s">
        <v>72</v>
      </c>
      <c r="E14" s="720">
        <v>1200</v>
      </c>
      <c r="F14" s="721">
        <v>0.4</v>
      </c>
      <c r="G14" s="720">
        <f t="shared" ref="G14:G17" si="0">E14*F14</f>
        <v>480</v>
      </c>
      <c r="H14" s="501" t="s">
        <v>327</v>
      </c>
      <c r="I14" s="838" t="s">
        <v>328</v>
      </c>
      <c r="J14" s="839"/>
    </row>
    <row r="15" spans="2:10">
      <c r="B15" s="500" t="s">
        <v>329</v>
      </c>
      <c r="C15" s="501" t="s">
        <v>326</v>
      </c>
      <c r="D15" s="501" t="s">
        <v>72</v>
      </c>
      <c r="E15" s="720">
        <v>1200</v>
      </c>
      <c r="F15" s="721">
        <v>0.4</v>
      </c>
      <c r="G15" s="720">
        <f t="shared" si="0"/>
        <v>480</v>
      </c>
      <c r="H15" s="501" t="s">
        <v>327</v>
      </c>
      <c r="I15" s="838" t="s">
        <v>330</v>
      </c>
      <c r="J15" s="839"/>
    </row>
    <row r="16" spans="2:10">
      <c r="B16" s="500" t="s">
        <v>331</v>
      </c>
      <c r="C16" s="501" t="s">
        <v>326</v>
      </c>
      <c r="D16" s="501" t="s">
        <v>72</v>
      </c>
      <c r="E16" s="720">
        <v>1200</v>
      </c>
      <c r="F16" s="721">
        <v>0.4</v>
      </c>
      <c r="G16" s="720">
        <f t="shared" si="0"/>
        <v>480</v>
      </c>
      <c r="H16" s="501" t="s">
        <v>327</v>
      </c>
      <c r="I16" s="838" t="s">
        <v>330</v>
      </c>
      <c r="J16" s="839"/>
    </row>
    <row r="17" spans="2:10">
      <c r="B17" s="500" t="s">
        <v>332</v>
      </c>
      <c r="C17" s="501" t="s">
        <v>333</v>
      </c>
      <c r="D17" s="501" t="s">
        <v>41</v>
      </c>
      <c r="E17" s="720">
        <v>443</v>
      </c>
      <c r="F17" s="721">
        <v>1</v>
      </c>
      <c r="G17" s="720">
        <f t="shared" si="0"/>
        <v>443</v>
      </c>
      <c r="H17" s="501" t="s">
        <v>43</v>
      </c>
      <c r="I17" s="838" t="s">
        <v>334</v>
      </c>
      <c r="J17" s="839"/>
    </row>
    <row r="18" spans="2:10">
      <c r="B18" s="500" t="s">
        <v>335</v>
      </c>
      <c r="C18" s="501" t="s">
        <v>333</v>
      </c>
      <c r="D18" s="501" t="s">
        <v>336</v>
      </c>
      <c r="E18" s="720">
        <v>101</v>
      </c>
      <c r="F18" s="721">
        <v>1</v>
      </c>
      <c r="G18" s="720">
        <f>E18*F18</f>
        <v>101</v>
      </c>
      <c r="H18" s="501" t="s">
        <v>43</v>
      </c>
      <c r="I18" s="504" t="s">
        <v>337</v>
      </c>
      <c r="J18" s="505"/>
    </row>
    <row r="19" spans="2:10">
      <c r="B19" s="500" t="s">
        <v>338</v>
      </c>
      <c r="C19" s="501" t="s">
        <v>333</v>
      </c>
      <c r="D19" s="501" t="s">
        <v>41</v>
      </c>
      <c r="E19" s="720">
        <v>50</v>
      </c>
      <c r="F19" s="721">
        <v>1</v>
      </c>
      <c r="G19" s="720">
        <f>E19*F19</f>
        <v>50</v>
      </c>
      <c r="H19" s="501" t="s">
        <v>43</v>
      </c>
      <c r="I19" s="838" t="s">
        <v>339</v>
      </c>
      <c r="J19" s="839"/>
    </row>
    <row r="20" spans="2:10">
      <c r="B20" s="509" t="s">
        <v>340</v>
      </c>
      <c r="C20" s="511" t="s">
        <v>341</v>
      </c>
      <c r="D20" s="501" t="s">
        <v>72</v>
      </c>
      <c r="E20" s="722">
        <v>30</v>
      </c>
      <c r="F20" s="721">
        <v>1</v>
      </c>
      <c r="G20" s="722">
        <f t="shared" ref="G20" si="1">E20*F20</f>
        <v>30</v>
      </c>
      <c r="H20" s="501" t="s">
        <v>43</v>
      </c>
      <c r="I20" s="512"/>
      <c r="J20" s="513"/>
    </row>
    <row r="21" spans="2:10">
      <c r="B21" s="509" t="s">
        <v>342</v>
      </c>
      <c r="C21" s="511" t="s">
        <v>343</v>
      </c>
      <c r="D21" s="511" t="s">
        <v>72</v>
      </c>
      <c r="E21" s="722">
        <v>150</v>
      </c>
      <c r="F21" s="723">
        <v>1</v>
      </c>
      <c r="G21" s="722">
        <f t="shared" ref="G21:G22" si="2">E21*F21</f>
        <v>150</v>
      </c>
      <c r="H21" s="501" t="s">
        <v>43</v>
      </c>
      <c r="I21" s="836"/>
      <c r="J21" s="837"/>
    </row>
    <row r="22" spans="2:10">
      <c r="B22" s="509" t="s">
        <v>344</v>
      </c>
      <c r="C22" s="511" t="s">
        <v>343</v>
      </c>
      <c r="D22" s="511" t="s">
        <v>72</v>
      </c>
      <c r="E22" s="722">
        <v>320</v>
      </c>
      <c r="F22" s="723">
        <v>1</v>
      </c>
      <c r="G22" s="722">
        <f t="shared" si="2"/>
        <v>320</v>
      </c>
      <c r="H22" s="511" t="s">
        <v>43</v>
      </c>
      <c r="I22" s="836"/>
      <c r="J22" s="837"/>
    </row>
    <row r="23" spans="2:10">
      <c r="B23" s="514" t="s">
        <v>345</v>
      </c>
      <c r="C23" s="501" t="s">
        <v>343</v>
      </c>
      <c r="D23" s="501" t="s">
        <v>72</v>
      </c>
      <c r="E23" s="720">
        <v>150</v>
      </c>
      <c r="F23" s="721">
        <v>1</v>
      </c>
      <c r="G23" s="720">
        <f>E23*F23</f>
        <v>150</v>
      </c>
      <c r="H23" s="501" t="s">
        <v>43</v>
      </c>
      <c r="I23" s="501"/>
      <c r="J23" s="515"/>
    </row>
    <row r="24" spans="2:10">
      <c r="B24" s="514" t="s">
        <v>346</v>
      </c>
      <c r="C24" s="501" t="s">
        <v>333</v>
      </c>
      <c r="D24" s="501" t="s">
        <v>347</v>
      </c>
      <c r="E24" s="720">
        <v>28</v>
      </c>
      <c r="F24" s="721">
        <v>1</v>
      </c>
      <c r="G24" s="720">
        <f>F24*E24</f>
        <v>28</v>
      </c>
      <c r="H24" s="501" t="s">
        <v>43</v>
      </c>
      <c r="I24" s="501"/>
      <c r="J24" s="515"/>
    </row>
    <row r="25" spans="2:10">
      <c r="B25" s="514" t="s">
        <v>348</v>
      </c>
      <c r="C25" s="501" t="s">
        <v>333</v>
      </c>
      <c r="D25" s="501" t="s">
        <v>349</v>
      </c>
      <c r="E25" s="720">
        <v>64</v>
      </c>
      <c r="F25" s="721">
        <v>1</v>
      </c>
      <c r="G25" s="720">
        <f>F25*E25</f>
        <v>64</v>
      </c>
      <c r="H25" s="501" t="s">
        <v>43</v>
      </c>
      <c r="I25" s="501"/>
      <c r="J25" s="515"/>
    </row>
    <row r="26" spans="2:10" ht="13.8" thickBot="1">
      <c r="B26" s="201" t="s">
        <v>350</v>
      </c>
      <c r="C26" s="202"/>
      <c r="D26" s="203"/>
      <c r="E26" s="204"/>
      <c r="F26" s="205"/>
      <c r="G26" s="206">
        <f>SUM(G14:G25)</f>
        <v>2776</v>
      </c>
      <c r="H26" s="206"/>
      <c r="I26" s="842"/>
      <c r="J26" s="843"/>
    </row>
    <row r="27" spans="2:10">
      <c r="B27" s="506" t="s">
        <v>351</v>
      </c>
      <c r="C27" s="507" t="s">
        <v>326</v>
      </c>
      <c r="D27" s="507" t="s">
        <v>41</v>
      </c>
      <c r="E27" s="725">
        <v>500</v>
      </c>
      <c r="F27" s="726">
        <v>0.49</v>
      </c>
      <c r="G27" s="724">
        <f>E27*F27</f>
        <v>245</v>
      </c>
      <c r="H27" s="507" t="s">
        <v>113</v>
      </c>
      <c r="I27" s="844"/>
      <c r="J27" s="845"/>
    </row>
    <row r="28" spans="2:10">
      <c r="B28" s="500" t="s">
        <v>352</v>
      </c>
      <c r="C28" s="501" t="s">
        <v>333</v>
      </c>
      <c r="D28" s="501" t="s">
        <v>41</v>
      </c>
      <c r="E28" s="720">
        <v>231</v>
      </c>
      <c r="F28" s="721">
        <v>1</v>
      </c>
      <c r="G28" s="720">
        <f>E28*F28</f>
        <v>231</v>
      </c>
      <c r="H28" s="501" t="s">
        <v>43</v>
      </c>
      <c r="I28" s="838" t="s">
        <v>339</v>
      </c>
      <c r="J28" s="839"/>
    </row>
    <row r="29" spans="2:10">
      <c r="B29" s="500" t="s">
        <v>353</v>
      </c>
      <c r="C29" s="501" t="s">
        <v>333</v>
      </c>
      <c r="D29" s="501" t="s">
        <v>41</v>
      </c>
      <c r="E29" s="720">
        <v>101</v>
      </c>
      <c r="F29" s="721">
        <v>1</v>
      </c>
      <c r="G29" s="720">
        <f t="shared" ref="G29:G37" si="3">E29*F29</f>
        <v>101</v>
      </c>
      <c r="H29" s="501" t="s">
        <v>43</v>
      </c>
      <c r="I29" s="838" t="s">
        <v>339</v>
      </c>
      <c r="J29" s="839"/>
    </row>
    <row r="30" spans="2:10">
      <c r="B30" s="500" t="s">
        <v>354</v>
      </c>
      <c r="C30" s="501" t="s">
        <v>333</v>
      </c>
      <c r="D30" s="501" t="s">
        <v>41</v>
      </c>
      <c r="E30" s="720">
        <v>125</v>
      </c>
      <c r="F30" s="721">
        <v>1</v>
      </c>
      <c r="G30" s="720">
        <f>E30*F30</f>
        <v>125</v>
      </c>
      <c r="H30" s="501" t="s">
        <v>43</v>
      </c>
      <c r="I30" s="838"/>
      <c r="J30" s="839"/>
    </row>
    <row r="31" spans="2:10">
      <c r="B31" s="500" t="s">
        <v>355</v>
      </c>
      <c r="C31" s="501" t="s">
        <v>333</v>
      </c>
      <c r="D31" s="501" t="s">
        <v>356</v>
      </c>
      <c r="E31" s="720">
        <v>105</v>
      </c>
      <c r="F31" s="503" t="s">
        <v>61</v>
      </c>
      <c r="G31" s="720">
        <f>29+57+19</f>
        <v>105</v>
      </c>
      <c r="H31" s="501" t="s">
        <v>43</v>
      </c>
      <c r="I31" s="838" t="s">
        <v>357</v>
      </c>
      <c r="J31" s="839"/>
    </row>
    <row r="32" spans="2:10">
      <c r="B32" s="500" t="s">
        <v>358</v>
      </c>
      <c r="C32" s="501" t="s">
        <v>333</v>
      </c>
      <c r="D32" s="501" t="s">
        <v>315</v>
      </c>
      <c r="E32" s="720">
        <v>212</v>
      </c>
      <c r="F32" s="721">
        <v>1</v>
      </c>
      <c r="G32" s="720">
        <f t="shared" si="3"/>
        <v>212</v>
      </c>
      <c r="H32" s="501" t="s">
        <v>43</v>
      </c>
      <c r="I32" s="504"/>
      <c r="J32" s="505"/>
    </row>
    <row r="33" spans="2:10" ht="26.4">
      <c r="B33" s="514" t="s">
        <v>359</v>
      </c>
      <c r="C33" s="501" t="s">
        <v>333</v>
      </c>
      <c r="D33" s="555" t="s">
        <v>360</v>
      </c>
      <c r="E33" s="720">
        <v>114</v>
      </c>
      <c r="F33" s="721">
        <v>1</v>
      </c>
      <c r="G33" s="720">
        <v>87</v>
      </c>
      <c r="H33" s="501" t="s">
        <v>43</v>
      </c>
      <c r="I33" s="504"/>
      <c r="J33" s="505"/>
    </row>
    <row r="34" spans="2:10">
      <c r="B34" s="509" t="s">
        <v>361</v>
      </c>
      <c r="C34" s="510" t="s">
        <v>362</v>
      </c>
      <c r="D34" s="511" t="s">
        <v>41</v>
      </c>
      <c r="E34" s="722">
        <v>1296</v>
      </c>
      <c r="F34" s="727">
        <v>1</v>
      </c>
      <c r="G34" s="722">
        <f t="shared" si="3"/>
        <v>1296</v>
      </c>
      <c r="H34" s="511" t="s">
        <v>43</v>
      </c>
      <c r="I34" s="836"/>
      <c r="J34" s="837"/>
    </row>
    <row r="35" spans="2:10">
      <c r="B35" s="509" t="s">
        <v>363</v>
      </c>
      <c r="C35" s="511" t="s">
        <v>341</v>
      </c>
      <c r="D35" s="501" t="s">
        <v>72</v>
      </c>
      <c r="E35" s="722">
        <v>50</v>
      </c>
      <c r="F35" s="727">
        <v>1</v>
      </c>
      <c r="G35" s="722">
        <f t="shared" si="3"/>
        <v>50</v>
      </c>
      <c r="H35" s="511" t="s">
        <v>43</v>
      </c>
      <c r="I35" s="512"/>
      <c r="J35" s="513"/>
    </row>
    <row r="36" spans="2:10">
      <c r="B36" s="509" t="s">
        <v>364</v>
      </c>
      <c r="C36" s="511" t="s">
        <v>343</v>
      </c>
      <c r="D36" s="501" t="s">
        <v>336</v>
      </c>
      <c r="E36" s="722">
        <v>100</v>
      </c>
      <c r="F36" s="727">
        <v>1</v>
      </c>
      <c r="G36" s="722">
        <f t="shared" si="3"/>
        <v>100</v>
      </c>
      <c r="H36" s="511" t="s">
        <v>43</v>
      </c>
      <c r="I36" s="512"/>
      <c r="J36" s="513"/>
    </row>
    <row r="37" spans="2:10">
      <c r="B37" s="509" t="s">
        <v>365</v>
      </c>
      <c r="C37" s="511" t="s">
        <v>343</v>
      </c>
      <c r="D37" s="501" t="s">
        <v>313</v>
      </c>
      <c r="E37" s="722">
        <v>100</v>
      </c>
      <c r="F37" s="727">
        <v>1</v>
      </c>
      <c r="G37" s="722">
        <f t="shared" si="3"/>
        <v>100</v>
      </c>
      <c r="H37" s="511" t="s">
        <v>43</v>
      </c>
      <c r="I37" s="512"/>
      <c r="J37" s="513"/>
    </row>
    <row r="38" spans="2:10" ht="13.8" thickBot="1">
      <c r="B38" s="201" t="s">
        <v>366</v>
      </c>
      <c r="C38" s="202"/>
      <c r="D38" s="203"/>
      <c r="E38" s="204"/>
      <c r="F38" s="205"/>
      <c r="G38" s="206">
        <f>SUM(G27:G37)</f>
        <v>2652</v>
      </c>
      <c r="H38" s="203"/>
      <c r="I38" s="842"/>
      <c r="J38" s="843"/>
    </row>
    <row r="39" spans="2:10" ht="15" customHeight="1">
      <c r="B39" s="506" t="s">
        <v>367</v>
      </c>
      <c r="C39" s="507" t="s">
        <v>326</v>
      </c>
      <c r="D39" s="507" t="s">
        <v>336</v>
      </c>
      <c r="E39" s="725">
        <v>800</v>
      </c>
      <c r="F39" s="726">
        <v>1</v>
      </c>
      <c r="G39" s="725">
        <f>E39*F39</f>
        <v>800</v>
      </c>
      <c r="H39" s="507" t="s">
        <v>43</v>
      </c>
      <c r="I39" s="851"/>
      <c r="J39" s="852"/>
    </row>
    <row r="40" spans="2:10" ht="15.75" customHeight="1">
      <c r="B40" s="500" t="s">
        <v>368</v>
      </c>
      <c r="C40" s="501" t="s">
        <v>326</v>
      </c>
      <c r="D40" s="501" t="s">
        <v>41</v>
      </c>
      <c r="E40" s="720">
        <v>4100</v>
      </c>
      <c r="F40" s="721">
        <v>1</v>
      </c>
      <c r="G40" s="720">
        <v>4100</v>
      </c>
      <c r="H40" s="501" t="s">
        <v>43</v>
      </c>
      <c r="I40" s="853"/>
      <c r="J40" s="854"/>
    </row>
    <row r="41" spans="2:10">
      <c r="B41" s="500" t="s">
        <v>369</v>
      </c>
      <c r="C41" s="501" t="s">
        <v>326</v>
      </c>
      <c r="D41" s="501" t="s">
        <v>72</v>
      </c>
      <c r="E41" s="720">
        <v>504</v>
      </c>
      <c r="F41" s="721">
        <v>0.5</v>
      </c>
      <c r="G41" s="728">
        <f>E41*F41</f>
        <v>252</v>
      </c>
      <c r="H41" s="501" t="s">
        <v>370</v>
      </c>
      <c r="I41" s="838" t="s">
        <v>371</v>
      </c>
      <c r="J41" s="839"/>
    </row>
    <row r="42" spans="2:10">
      <c r="B42" s="500" t="s">
        <v>372</v>
      </c>
      <c r="C42" s="501" t="s">
        <v>326</v>
      </c>
      <c r="D42" s="501" t="s">
        <v>41</v>
      </c>
      <c r="E42" s="720">
        <v>3600</v>
      </c>
      <c r="F42" s="721">
        <v>0.4</v>
      </c>
      <c r="G42" s="728">
        <v>1440</v>
      </c>
      <c r="H42" s="501" t="s">
        <v>373</v>
      </c>
      <c r="I42" s="838" t="s">
        <v>374</v>
      </c>
      <c r="J42" s="839"/>
    </row>
    <row r="43" spans="2:10" ht="24" customHeight="1">
      <c r="B43" s="500" t="s">
        <v>375</v>
      </c>
      <c r="C43" s="501" t="s">
        <v>333</v>
      </c>
      <c r="D43" s="501" t="s">
        <v>356</v>
      </c>
      <c r="E43" s="720">
        <v>696</v>
      </c>
      <c r="F43" s="503" t="s">
        <v>61</v>
      </c>
      <c r="G43" s="720">
        <v>484</v>
      </c>
      <c r="H43" s="501" t="s">
        <v>43</v>
      </c>
      <c r="I43" s="846" t="s">
        <v>376</v>
      </c>
      <c r="J43" s="847"/>
    </row>
    <row r="44" spans="2:10" ht="24" customHeight="1">
      <c r="B44" s="500" t="s">
        <v>377</v>
      </c>
      <c r="C44" s="501" t="s">
        <v>333</v>
      </c>
      <c r="D44" s="501" t="s">
        <v>336</v>
      </c>
      <c r="E44" s="502" t="s">
        <v>378</v>
      </c>
      <c r="F44" s="721">
        <v>0.5</v>
      </c>
      <c r="G44" s="720">
        <v>393</v>
      </c>
      <c r="H44" s="501" t="s">
        <v>379</v>
      </c>
      <c r="I44" s="549"/>
      <c r="J44" s="550"/>
    </row>
    <row r="45" spans="2:10">
      <c r="B45" s="500" t="s">
        <v>358</v>
      </c>
      <c r="C45" s="501" t="s">
        <v>333</v>
      </c>
      <c r="D45" s="501" t="s">
        <v>315</v>
      </c>
      <c r="E45" s="720">
        <v>637</v>
      </c>
      <c r="F45" s="721">
        <v>1</v>
      </c>
      <c r="G45" s="720">
        <v>637</v>
      </c>
      <c r="H45" s="501" t="s">
        <v>43</v>
      </c>
      <c r="I45" s="501"/>
      <c r="J45" s="515"/>
    </row>
    <row r="46" spans="2:10" ht="26.4">
      <c r="B46" s="514" t="s">
        <v>359</v>
      </c>
      <c r="C46" s="501" t="s">
        <v>333</v>
      </c>
      <c r="D46" s="555" t="s">
        <v>360</v>
      </c>
      <c r="E46" s="720">
        <v>1268</v>
      </c>
      <c r="F46" s="721">
        <v>1</v>
      </c>
      <c r="G46" s="720">
        <f>E46*F46</f>
        <v>1268</v>
      </c>
      <c r="H46" s="501" t="s">
        <v>43</v>
      </c>
      <c r="I46" s="501"/>
      <c r="J46" s="515"/>
    </row>
    <row r="47" spans="2:10">
      <c r="B47" s="514" t="s">
        <v>623</v>
      </c>
      <c r="C47" s="501" t="s">
        <v>343</v>
      </c>
      <c r="D47" s="555" t="s">
        <v>72</v>
      </c>
      <c r="E47" s="720">
        <v>900</v>
      </c>
      <c r="F47" s="721">
        <v>1</v>
      </c>
      <c r="G47" s="720">
        <f>F47*E47</f>
        <v>900</v>
      </c>
      <c r="H47" s="501"/>
      <c r="I47" s="501" t="s">
        <v>627</v>
      </c>
      <c r="J47" s="515"/>
    </row>
    <row r="48" spans="2:10">
      <c r="B48" s="514" t="s">
        <v>624</v>
      </c>
      <c r="C48" s="501" t="s">
        <v>341</v>
      </c>
      <c r="D48" s="555" t="s">
        <v>625</v>
      </c>
      <c r="E48" s="720">
        <v>959</v>
      </c>
      <c r="F48" s="721">
        <v>1</v>
      </c>
      <c r="G48" s="720">
        <v>959</v>
      </c>
      <c r="H48" s="501" t="s">
        <v>626</v>
      </c>
      <c r="I48" s="501"/>
      <c r="J48" s="515"/>
    </row>
    <row r="49" spans="2:10">
      <c r="B49" s="514" t="s">
        <v>380</v>
      </c>
      <c r="C49" s="501" t="s">
        <v>341</v>
      </c>
      <c r="D49" s="555" t="s">
        <v>72</v>
      </c>
      <c r="E49" s="720">
        <v>150</v>
      </c>
      <c r="F49" s="721">
        <v>1</v>
      </c>
      <c r="G49" s="720">
        <f>E49*F49</f>
        <v>150</v>
      </c>
      <c r="H49" s="501" t="s">
        <v>43</v>
      </c>
      <c r="I49" s="501"/>
      <c r="J49" s="515"/>
    </row>
    <row r="50" spans="2:10" ht="13.8" thickBot="1">
      <c r="B50" s="201" t="s">
        <v>381</v>
      </c>
      <c r="C50" s="202"/>
      <c r="D50" s="203"/>
      <c r="E50" s="204"/>
      <c r="F50" s="205"/>
      <c r="G50" s="206">
        <f>SUM(G39:G49)</f>
        <v>11383</v>
      </c>
      <c r="H50" s="203"/>
      <c r="I50" s="842"/>
      <c r="J50" s="843"/>
    </row>
    <row r="51" spans="2:10" ht="13.8" thickBot="1">
      <c r="B51" s="210" t="s">
        <v>382</v>
      </c>
      <c r="C51" s="211"/>
      <c r="D51" s="212"/>
      <c r="E51" s="213"/>
      <c r="F51" s="214"/>
      <c r="G51" s="729">
        <f>G50+G38+G26</f>
        <v>16811</v>
      </c>
      <c r="H51" s="212"/>
      <c r="I51" s="848"/>
      <c r="J51" s="849"/>
    </row>
    <row r="52" spans="2:10" ht="13.8" thickBot="1">
      <c r="B52" s="199"/>
      <c r="C52" s="215"/>
      <c r="D52" s="207"/>
      <c r="E52" s="208"/>
      <c r="F52" s="209"/>
      <c r="G52" s="216"/>
      <c r="H52" s="207"/>
      <c r="I52" s="850"/>
      <c r="J52" s="850"/>
    </row>
    <row r="53" spans="2:10">
      <c r="B53" s="551" t="s">
        <v>383</v>
      </c>
      <c r="C53" s="552" t="s">
        <v>333</v>
      </c>
      <c r="D53" s="552" t="s">
        <v>311</v>
      </c>
      <c r="E53" s="553" t="s">
        <v>61</v>
      </c>
      <c r="F53" s="554" t="s">
        <v>61</v>
      </c>
      <c r="G53" s="553" t="s">
        <v>618</v>
      </c>
      <c r="H53" s="552" t="s">
        <v>43</v>
      </c>
      <c r="I53" s="855"/>
      <c r="J53" s="856"/>
    </row>
    <row r="54" spans="2:10">
      <c r="B54" s="500" t="s">
        <v>384</v>
      </c>
      <c r="C54" s="501" t="s">
        <v>333</v>
      </c>
      <c r="D54" s="501" t="s">
        <v>336</v>
      </c>
      <c r="E54" s="502" t="s">
        <v>61</v>
      </c>
      <c r="F54" s="503" t="s">
        <v>61</v>
      </c>
      <c r="G54" s="502" t="s">
        <v>385</v>
      </c>
      <c r="H54" s="501" t="s">
        <v>43</v>
      </c>
      <c r="I54" s="838"/>
      <c r="J54" s="839"/>
    </row>
    <row r="55" spans="2:10">
      <c r="B55" s="500" t="s">
        <v>349</v>
      </c>
      <c r="C55" s="501" t="s">
        <v>333</v>
      </c>
      <c r="D55" s="501" t="s">
        <v>315</v>
      </c>
      <c r="E55" s="502" t="s">
        <v>386</v>
      </c>
      <c r="F55" s="721">
        <v>1</v>
      </c>
      <c r="G55" s="720" t="str">
        <f t="shared" ref="G55" si="4">E55</f>
        <v>c900</v>
      </c>
      <c r="H55" s="501" t="s">
        <v>43</v>
      </c>
      <c r="I55" s="504"/>
      <c r="J55" s="505"/>
    </row>
    <row r="56" spans="2:10">
      <c r="B56" s="500" t="s">
        <v>349</v>
      </c>
      <c r="C56" s="501" t="s">
        <v>341</v>
      </c>
      <c r="D56" s="501" t="s">
        <v>315</v>
      </c>
      <c r="E56" s="502" t="s">
        <v>387</v>
      </c>
      <c r="F56" s="721">
        <v>1</v>
      </c>
      <c r="G56" s="720" t="str">
        <f>E56</f>
        <v>c650</v>
      </c>
      <c r="H56" s="501" t="s">
        <v>43</v>
      </c>
      <c r="I56" s="504"/>
      <c r="J56" s="505"/>
    </row>
    <row r="57" spans="2:10" ht="26.4">
      <c r="B57" s="500" t="s">
        <v>388</v>
      </c>
      <c r="C57" s="501" t="s">
        <v>333</v>
      </c>
      <c r="D57" s="555" t="s">
        <v>360</v>
      </c>
      <c r="E57" s="502" t="s">
        <v>619</v>
      </c>
      <c r="F57" s="721">
        <v>1</v>
      </c>
      <c r="G57" s="502" t="s">
        <v>619</v>
      </c>
      <c r="H57" s="501"/>
      <c r="I57" s="504"/>
      <c r="J57" s="505"/>
    </row>
    <row r="58" spans="2:10">
      <c r="B58" s="500" t="s">
        <v>389</v>
      </c>
      <c r="C58" s="501" t="s">
        <v>390</v>
      </c>
      <c r="D58" s="501" t="s">
        <v>311</v>
      </c>
      <c r="E58" s="720">
        <v>1795</v>
      </c>
      <c r="F58" s="721">
        <v>0.5</v>
      </c>
      <c r="G58" s="502" t="s">
        <v>386</v>
      </c>
      <c r="H58" s="501" t="s">
        <v>43</v>
      </c>
      <c r="I58" s="838"/>
      <c r="J58" s="839"/>
    </row>
    <row r="59" spans="2:10">
      <c r="B59" s="500" t="s">
        <v>391</v>
      </c>
      <c r="C59" s="501" t="s">
        <v>326</v>
      </c>
      <c r="D59" s="501" t="s">
        <v>72</v>
      </c>
      <c r="E59" s="502" t="s">
        <v>392</v>
      </c>
      <c r="F59" s="721">
        <v>0.5</v>
      </c>
      <c r="G59" s="502" t="s">
        <v>393</v>
      </c>
      <c r="H59" s="501" t="s">
        <v>394</v>
      </c>
      <c r="I59" s="504" t="s">
        <v>395</v>
      </c>
      <c r="J59" s="505"/>
    </row>
    <row r="60" spans="2:10">
      <c r="B60" s="500" t="s">
        <v>396</v>
      </c>
      <c r="C60" s="501" t="s">
        <v>326</v>
      </c>
      <c r="D60" s="501" t="s">
        <v>397</v>
      </c>
      <c r="E60" s="508" t="s">
        <v>398</v>
      </c>
      <c r="F60" s="721">
        <v>0.8</v>
      </c>
      <c r="G60" s="556" t="s">
        <v>399</v>
      </c>
      <c r="H60" s="501" t="s">
        <v>43</v>
      </c>
      <c r="I60" s="838"/>
      <c r="J60" s="839"/>
    </row>
    <row r="61" spans="2:10">
      <c r="B61" s="509" t="s">
        <v>620</v>
      </c>
      <c r="C61" s="511" t="s">
        <v>341</v>
      </c>
      <c r="D61" s="501" t="s">
        <v>311</v>
      </c>
      <c r="E61" s="560" t="s">
        <v>621</v>
      </c>
      <c r="F61" s="730">
        <v>1</v>
      </c>
      <c r="G61" s="731" t="str">
        <f>E61</f>
        <v>c2300</v>
      </c>
      <c r="H61" s="501" t="s">
        <v>43</v>
      </c>
      <c r="I61" s="512"/>
      <c r="J61" s="513"/>
    </row>
    <row r="62" spans="2:10" ht="13.8" thickBot="1">
      <c r="B62" s="201" t="s">
        <v>400</v>
      </c>
      <c r="C62" s="202"/>
      <c r="D62" s="203"/>
      <c r="E62" s="204"/>
      <c r="F62" s="205"/>
      <c r="G62" s="206" t="s">
        <v>622</v>
      </c>
      <c r="H62" s="203"/>
      <c r="I62" s="842"/>
      <c r="J62" s="843"/>
    </row>
    <row r="64" spans="2:10">
      <c r="B64" s="185" t="s">
        <v>39</v>
      </c>
    </row>
    <row r="65" spans="2:2">
      <c r="B65" s="187" t="s">
        <v>401</v>
      </c>
    </row>
    <row r="66" spans="2:2">
      <c r="B66" s="187" t="s">
        <v>402</v>
      </c>
    </row>
    <row r="67" spans="2:2">
      <c r="B67" s="187" t="s">
        <v>403</v>
      </c>
    </row>
    <row r="68" spans="2:2">
      <c r="B68" s="187" t="s">
        <v>404</v>
      </c>
    </row>
    <row r="69" spans="2:2">
      <c r="B69" s="187" t="s">
        <v>405</v>
      </c>
    </row>
  </sheetData>
  <mergeCells count="29">
    <mergeCell ref="I60:J60"/>
    <mergeCell ref="I62:J62"/>
    <mergeCell ref="I58:J58"/>
    <mergeCell ref="I39:J39"/>
    <mergeCell ref="I40:J40"/>
    <mergeCell ref="I41:J41"/>
    <mergeCell ref="I42:J42"/>
    <mergeCell ref="I53:J53"/>
    <mergeCell ref="I54:J54"/>
    <mergeCell ref="I30:J30"/>
    <mergeCell ref="I43:J43"/>
    <mergeCell ref="I50:J50"/>
    <mergeCell ref="I51:J51"/>
    <mergeCell ref="I52:J52"/>
    <mergeCell ref="I31:J31"/>
    <mergeCell ref="I34:J34"/>
    <mergeCell ref="I38:J38"/>
    <mergeCell ref="I22:J22"/>
    <mergeCell ref="I26:J26"/>
    <mergeCell ref="I27:J27"/>
    <mergeCell ref="I28:J28"/>
    <mergeCell ref="I29:J29"/>
    <mergeCell ref="I21:J21"/>
    <mergeCell ref="I19:J19"/>
    <mergeCell ref="I17:J17"/>
    <mergeCell ref="I13:J13"/>
    <mergeCell ref="I14:J14"/>
    <mergeCell ref="I15:J15"/>
    <mergeCell ref="I16:J16"/>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6E2-496E-458D-A19D-C9C13F70CDD7}">
  <sheetPr>
    <tabColor rgb="FF6BCABA"/>
  </sheetPr>
  <dimension ref="A1:L77"/>
  <sheetViews>
    <sheetView zoomScale="80" zoomScaleNormal="80" workbookViewId="0">
      <pane ySplit="15" topLeftCell="A16" activePane="bottomLeft" state="frozen"/>
      <selection activeCell="F52" sqref="F52"/>
      <selection pane="bottomLeft" activeCell="J23" sqref="J23"/>
    </sheetView>
  </sheetViews>
  <sheetFormatPr defaultColWidth="7" defaultRowHeight="13.8"/>
  <cols>
    <col min="1" max="1" width="3.5" style="283" customWidth="1"/>
    <col min="2" max="2" width="28.69921875" style="283" customWidth="1"/>
    <col min="3" max="3" width="9.5" style="284" customWidth="1"/>
    <col min="4" max="4" width="16.5" style="284" customWidth="1"/>
    <col min="5" max="5" width="9.59765625" style="284" customWidth="1"/>
    <col min="6" max="6" width="26.69921875" style="284" customWidth="1"/>
    <col min="7" max="7" width="13.69921875" style="284" customWidth="1"/>
    <col min="8" max="8" width="15.5" style="284" customWidth="1"/>
    <col min="9" max="9" width="23.3984375" style="284" bestFit="1" customWidth="1"/>
    <col min="10" max="10" width="18.19921875" style="284" customWidth="1"/>
    <col min="11" max="11" width="14.59765625" style="284" customWidth="1"/>
    <col min="12" max="12" width="62.5" style="283" customWidth="1"/>
    <col min="13" max="16384" width="7" style="283"/>
  </cols>
  <sheetData>
    <row r="1" spans="1:12" ht="14.4" thickBot="1">
      <c r="D1" s="285"/>
    </row>
    <row r="2" spans="1:12">
      <c r="B2" s="286" t="s">
        <v>406</v>
      </c>
      <c r="C2" s="287"/>
      <c r="D2" s="285"/>
    </row>
    <row r="3" spans="1:12">
      <c r="B3" s="288" t="s">
        <v>13</v>
      </c>
      <c r="C3" s="289"/>
      <c r="D3" s="290"/>
      <c r="E3" s="291"/>
      <c r="F3" s="291"/>
      <c r="G3" s="291"/>
      <c r="H3" s="291"/>
      <c r="I3" s="291"/>
      <c r="J3" s="291"/>
      <c r="K3" s="291"/>
      <c r="L3" s="292"/>
    </row>
    <row r="4" spans="1:12">
      <c r="B4" s="293" t="s">
        <v>407</v>
      </c>
      <c r="C4" s="294" t="s">
        <v>408</v>
      </c>
      <c r="D4" s="290"/>
      <c r="E4" s="291"/>
      <c r="F4" s="291"/>
      <c r="G4" s="291"/>
      <c r="H4" s="291"/>
      <c r="I4" s="291"/>
      <c r="J4" s="291"/>
      <c r="K4" s="291"/>
      <c r="L4" s="292"/>
    </row>
    <row r="5" spans="1:12">
      <c r="B5" s="288" t="s">
        <v>409</v>
      </c>
      <c r="C5" s="496">
        <f>+H28+SUM(H72:H73)</f>
        <v>5537.6</v>
      </c>
      <c r="D5" s="290"/>
      <c r="E5" s="291"/>
      <c r="F5" s="291"/>
      <c r="G5" s="291"/>
      <c r="H5" s="291"/>
      <c r="I5" s="291"/>
      <c r="J5" s="291"/>
      <c r="K5" s="291"/>
      <c r="L5" s="292"/>
    </row>
    <row r="6" spans="1:12">
      <c r="B6" s="288" t="s">
        <v>410</v>
      </c>
      <c r="C6" s="496">
        <f>+H34</f>
        <v>672</v>
      </c>
      <c r="D6" s="290"/>
      <c r="E6" s="291"/>
      <c r="F6" s="291"/>
      <c r="G6" s="291"/>
      <c r="H6" s="291"/>
      <c r="I6" s="291"/>
      <c r="J6" s="291"/>
      <c r="K6" s="291"/>
      <c r="L6" s="292"/>
    </row>
    <row r="7" spans="1:12">
      <c r="B7" s="288" t="s">
        <v>411</v>
      </c>
      <c r="C7" s="496" t="s">
        <v>412</v>
      </c>
      <c r="D7" s="290"/>
      <c r="E7" s="291"/>
      <c r="F7" s="291"/>
      <c r="G7" s="291"/>
      <c r="H7" s="291"/>
      <c r="I7" s="291"/>
      <c r="J7" s="291"/>
      <c r="K7" s="291"/>
      <c r="L7" s="292"/>
    </row>
    <row r="8" spans="1:12">
      <c r="B8" s="295" t="s">
        <v>413</v>
      </c>
      <c r="C8" s="497">
        <f>C6+C5</f>
        <v>6209.6</v>
      </c>
      <c r="D8" s="290"/>
      <c r="E8" s="291"/>
      <c r="F8" s="291"/>
      <c r="G8" s="291"/>
      <c r="H8" s="291"/>
      <c r="I8" s="291"/>
      <c r="J8" s="291"/>
      <c r="K8" s="291"/>
      <c r="L8" s="292"/>
    </row>
    <row r="9" spans="1:12">
      <c r="B9" s="296"/>
      <c r="C9" s="297"/>
      <c r="D9" s="290"/>
      <c r="E9" s="291"/>
      <c r="F9" s="291"/>
      <c r="G9" s="291"/>
      <c r="H9" s="291"/>
      <c r="I9" s="291"/>
      <c r="J9" s="291"/>
      <c r="K9" s="291"/>
      <c r="L9" s="292"/>
    </row>
    <row r="10" spans="1:12">
      <c r="B10" s="298" t="s">
        <v>414</v>
      </c>
      <c r="C10" s="299" t="s">
        <v>408</v>
      </c>
      <c r="D10" s="290"/>
      <c r="E10" s="291"/>
      <c r="F10" s="291"/>
      <c r="G10" s="291"/>
      <c r="H10" s="291"/>
      <c r="I10" s="291"/>
      <c r="J10" s="291"/>
      <c r="K10" s="291"/>
      <c r="L10" s="292"/>
    </row>
    <row r="11" spans="1:12" s="300" customFormat="1">
      <c r="B11" s="301" t="s">
        <v>415</v>
      </c>
      <c r="C11" s="498">
        <f>SUM(H43:H48)</f>
        <v>3226</v>
      </c>
      <c r="D11" s="290"/>
      <c r="E11" s="291"/>
      <c r="F11" s="291"/>
      <c r="G11" s="291"/>
      <c r="H11" s="302"/>
      <c r="I11" s="303"/>
      <c r="J11" s="303"/>
      <c r="K11" s="304"/>
      <c r="L11" s="305"/>
    </row>
    <row r="12" spans="1:12" s="300" customFormat="1">
      <c r="B12" s="301" t="s">
        <v>416</v>
      </c>
      <c r="C12" s="498">
        <f>SUM(H50:H51,H52)</f>
        <v>477.5</v>
      </c>
      <c r="D12" s="290"/>
      <c r="E12" s="291"/>
      <c r="F12" s="291"/>
      <c r="G12" s="291"/>
      <c r="H12" s="302"/>
      <c r="I12" s="303"/>
      <c r="J12" s="303"/>
      <c r="K12" s="304"/>
      <c r="L12" s="305"/>
    </row>
    <row r="13" spans="1:12" s="300" customFormat="1" ht="14.4" thickBot="1">
      <c r="B13" s="306" t="s">
        <v>417</v>
      </c>
      <c r="C13" s="499">
        <f>SUM(C11:C12)</f>
        <v>3703.5</v>
      </c>
      <c r="D13" s="290"/>
      <c r="E13" s="291"/>
      <c r="F13" s="291"/>
      <c r="G13" s="291"/>
      <c r="H13" s="302"/>
      <c r="I13" s="303"/>
      <c r="J13" s="303"/>
      <c r="K13" s="304"/>
      <c r="L13" s="305"/>
    </row>
    <row r="14" spans="1:12" s="314" customFormat="1" ht="14.4" thickBot="1">
      <c r="A14" s="300"/>
      <c r="B14" s="307" t="s">
        <v>418</v>
      </c>
      <c r="C14" s="308"/>
      <c r="D14" s="309"/>
      <c r="E14" s="309"/>
      <c r="F14" s="310"/>
      <c r="G14" s="311"/>
      <c r="H14" s="312"/>
      <c r="I14" s="312"/>
      <c r="J14" s="312"/>
      <c r="K14" s="312"/>
      <c r="L14" s="313"/>
    </row>
    <row r="15" spans="1:12" s="300" customFormat="1" ht="27.75" customHeight="1">
      <c r="B15" s="315" t="s">
        <v>419</v>
      </c>
      <c r="C15" s="316" t="s">
        <v>141</v>
      </c>
      <c r="D15" s="316" t="s">
        <v>321</v>
      </c>
      <c r="E15" s="316" t="s">
        <v>420</v>
      </c>
      <c r="F15" s="316" t="s">
        <v>421</v>
      </c>
      <c r="G15" s="316" t="s">
        <v>26</v>
      </c>
      <c r="H15" s="316" t="s">
        <v>628</v>
      </c>
      <c r="I15" s="316" t="s">
        <v>423</v>
      </c>
      <c r="J15" s="316" t="s">
        <v>424</v>
      </c>
      <c r="K15" s="316" t="s">
        <v>629</v>
      </c>
      <c r="L15" s="317" t="s">
        <v>39</v>
      </c>
    </row>
    <row r="16" spans="1:12" s="300" customFormat="1" ht="17.25" customHeight="1">
      <c r="B16" s="318" t="s">
        <v>425</v>
      </c>
      <c r="C16" s="319"/>
      <c r="D16" s="320"/>
      <c r="E16" s="319"/>
      <c r="F16" s="319"/>
      <c r="G16" s="321"/>
      <c r="H16" s="321"/>
      <c r="I16" s="319"/>
      <c r="J16" s="319"/>
      <c r="K16" s="322"/>
      <c r="L16" s="323"/>
    </row>
    <row r="17" spans="2:12" s="300" customFormat="1" ht="21" customHeight="1">
      <c r="B17" s="164" t="s">
        <v>426</v>
      </c>
      <c r="C17" s="325" t="s">
        <v>72</v>
      </c>
      <c r="D17" s="326" t="s">
        <v>427</v>
      </c>
      <c r="E17" s="732">
        <v>1</v>
      </c>
      <c r="F17" s="327"/>
      <c r="G17" s="686">
        <v>732</v>
      </c>
      <c r="H17" s="686">
        <v>732</v>
      </c>
      <c r="I17" s="325" t="s">
        <v>44</v>
      </c>
      <c r="J17" s="736">
        <v>1996</v>
      </c>
      <c r="K17" s="738">
        <v>0.55000000000000004</v>
      </c>
      <c r="L17" s="330"/>
    </row>
    <row r="18" spans="2:12" s="300" customFormat="1" ht="21" customHeight="1">
      <c r="B18" s="324" t="s">
        <v>428</v>
      </c>
      <c r="C18" s="325" t="s">
        <v>72</v>
      </c>
      <c r="D18" s="326" t="s">
        <v>429</v>
      </c>
      <c r="E18" s="732">
        <v>1</v>
      </c>
      <c r="F18" s="327"/>
      <c r="G18" s="686">
        <v>23</v>
      </c>
      <c r="H18" s="686">
        <v>23</v>
      </c>
      <c r="I18" s="325" t="s">
        <v>44</v>
      </c>
      <c r="J18" s="736">
        <v>2000</v>
      </c>
      <c r="K18" s="738">
        <v>0.32</v>
      </c>
      <c r="L18" s="330"/>
    </row>
    <row r="19" spans="2:12" s="300" customFormat="1" ht="18.75" customHeight="1">
      <c r="B19" s="331" t="s">
        <v>430</v>
      </c>
      <c r="C19" s="332" t="s">
        <v>72</v>
      </c>
      <c r="D19" s="333" t="s">
        <v>427</v>
      </c>
      <c r="E19" s="733">
        <v>1</v>
      </c>
      <c r="F19" s="334"/>
      <c r="G19" s="735">
        <v>893</v>
      </c>
      <c r="H19" s="735">
        <v>893</v>
      </c>
      <c r="I19" s="325" t="s">
        <v>44</v>
      </c>
      <c r="J19" s="737">
        <v>2023</v>
      </c>
      <c r="K19" s="739">
        <v>0.63</v>
      </c>
      <c r="L19" s="335" t="s">
        <v>431</v>
      </c>
    </row>
    <row r="20" spans="2:12" s="300" customFormat="1" ht="17.25" customHeight="1">
      <c r="B20" s="324" t="s">
        <v>432</v>
      </c>
      <c r="C20" s="325" t="s">
        <v>72</v>
      </c>
      <c r="D20" s="326" t="s">
        <v>427</v>
      </c>
      <c r="E20" s="732">
        <v>1</v>
      </c>
      <c r="F20" s="327"/>
      <c r="G20" s="686">
        <v>735</v>
      </c>
      <c r="H20" s="686">
        <v>735</v>
      </c>
      <c r="I20" s="325" t="s">
        <v>44</v>
      </c>
      <c r="J20" s="336">
        <v>1995</v>
      </c>
      <c r="K20" s="738">
        <v>0.54</v>
      </c>
      <c r="L20" s="330"/>
    </row>
    <row r="21" spans="2:12" s="300" customFormat="1" ht="17.25" customHeight="1">
      <c r="B21" s="324" t="s">
        <v>433</v>
      </c>
      <c r="C21" s="325" t="s">
        <v>41</v>
      </c>
      <c r="D21" s="326" t="s">
        <v>427</v>
      </c>
      <c r="E21" s="732">
        <v>1</v>
      </c>
      <c r="F21" s="327"/>
      <c r="G21" s="686">
        <v>1180</v>
      </c>
      <c r="H21" s="686">
        <v>1180</v>
      </c>
      <c r="I21" s="325" t="s">
        <v>44</v>
      </c>
      <c r="J21" s="336" t="s">
        <v>434</v>
      </c>
      <c r="K21" s="738">
        <v>0.56000000000000005</v>
      </c>
      <c r="L21" s="330"/>
    </row>
    <row r="22" spans="2:12" s="300" customFormat="1" ht="17.25" customHeight="1">
      <c r="B22" s="324" t="s">
        <v>435</v>
      </c>
      <c r="C22" s="325" t="s">
        <v>72</v>
      </c>
      <c r="D22" s="326" t="s">
        <v>427</v>
      </c>
      <c r="E22" s="732">
        <v>0.5</v>
      </c>
      <c r="F22" s="327" t="s">
        <v>436</v>
      </c>
      <c r="G22" s="686">
        <v>1234</v>
      </c>
      <c r="H22" s="686">
        <v>617</v>
      </c>
      <c r="I22" s="325" t="s">
        <v>44</v>
      </c>
      <c r="J22" s="336">
        <v>2000</v>
      </c>
      <c r="K22" s="329" t="s">
        <v>437</v>
      </c>
      <c r="L22" s="330" t="s">
        <v>438</v>
      </c>
    </row>
    <row r="23" spans="2:12" s="300" customFormat="1" ht="17.25" customHeight="1">
      <c r="B23" s="324" t="s">
        <v>439</v>
      </c>
      <c r="C23" s="325" t="s">
        <v>72</v>
      </c>
      <c r="D23" s="326" t="s">
        <v>427</v>
      </c>
      <c r="E23" s="732">
        <v>0.5</v>
      </c>
      <c r="F23" s="327" t="s">
        <v>440</v>
      </c>
      <c r="G23" s="686">
        <v>920</v>
      </c>
      <c r="H23" s="686">
        <v>460</v>
      </c>
      <c r="I23" s="325" t="s">
        <v>44</v>
      </c>
      <c r="J23" s="336">
        <v>2010</v>
      </c>
      <c r="K23" s="738">
        <v>0.57999999999999996</v>
      </c>
      <c r="L23" s="330" t="s">
        <v>441</v>
      </c>
    </row>
    <row r="24" spans="2:12" s="300" customFormat="1" ht="17.25" customHeight="1">
      <c r="B24" s="324" t="s">
        <v>442</v>
      </c>
      <c r="C24" s="325" t="s">
        <v>72</v>
      </c>
      <c r="D24" s="326" t="s">
        <v>429</v>
      </c>
      <c r="E24" s="732">
        <v>1</v>
      </c>
      <c r="F24" s="327"/>
      <c r="G24" s="686">
        <v>45</v>
      </c>
      <c r="H24" s="686">
        <v>45</v>
      </c>
      <c r="I24" s="325" t="s">
        <v>44</v>
      </c>
      <c r="J24" s="336">
        <v>1999</v>
      </c>
      <c r="K24" s="738">
        <v>0.38</v>
      </c>
      <c r="L24" s="330"/>
    </row>
    <row r="25" spans="2:12" s="300" customFormat="1" ht="17.25" customHeight="1">
      <c r="B25" s="337" t="s">
        <v>443</v>
      </c>
      <c r="C25" s="338" t="s">
        <v>72</v>
      </c>
      <c r="D25" s="333" t="s">
        <v>429</v>
      </c>
      <c r="E25" s="734">
        <v>1</v>
      </c>
      <c r="F25" s="339"/>
      <c r="G25" s="735">
        <v>45</v>
      </c>
      <c r="H25" s="735">
        <v>45</v>
      </c>
      <c r="I25" s="325" t="s">
        <v>44</v>
      </c>
      <c r="J25" s="740">
        <v>1999</v>
      </c>
      <c r="K25" s="739">
        <v>0.38</v>
      </c>
      <c r="L25" s="330"/>
    </row>
    <row r="26" spans="2:12" s="300" customFormat="1" ht="17.25" customHeight="1">
      <c r="B26" s="337" t="s">
        <v>444</v>
      </c>
      <c r="C26" s="338" t="s">
        <v>72</v>
      </c>
      <c r="D26" s="333" t="s">
        <v>445</v>
      </c>
      <c r="E26" s="734">
        <v>0.5</v>
      </c>
      <c r="F26" s="339" t="s">
        <v>394</v>
      </c>
      <c r="G26" s="735">
        <v>1200</v>
      </c>
      <c r="H26" s="735">
        <v>600</v>
      </c>
      <c r="I26" s="325" t="s">
        <v>44</v>
      </c>
      <c r="J26" s="741">
        <v>2000</v>
      </c>
      <c r="K26" s="739">
        <v>0.54</v>
      </c>
      <c r="L26" s="340" t="s">
        <v>446</v>
      </c>
    </row>
    <row r="27" spans="2:12" s="300" customFormat="1" ht="17.25" customHeight="1">
      <c r="B27" s="337" t="s">
        <v>447</v>
      </c>
      <c r="C27" s="338" t="s">
        <v>72</v>
      </c>
      <c r="D27" s="333" t="s">
        <v>427</v>
      </c>
      <c r="E27" s="734">
        <v>0.5</v>
      </c>
      <c r="F27" s="339" t="s">
        <v>394</v>
      </c>
      <c r="G27" s="735">
        <v>140</v>
      </c>
      <c r="H27" s="735">
        <v>70</v>
      </c>
      <c r="I27" s="338" t="s">
        <v>44</v>
      </c>
      <c r="J27" s="741">
        <v>1996</v>
      </c>
      <c r="K27" s="739">
        <v>0.28999999999999998</v>
      </c>
      <c r="L27" s="340" t="s">
        <v>448</v>
      </c>
    </row>
    <row r="28" spans="2:12" s="300" customFormat="1" ht="17.25" customHeight="1" thickBot="1">
      <c r="B28" s="172" t="s">
        <v>449</v>
      </c>
      <c r="C28" s="341"/>
      <c r="D28" s="342"/>
      <c r="E28" s="341"/>
      <c r="F28" s="341"/>
      <c r="G28" s="343">
        <f>SUM(G17:G27)</f>
        <v>7147</v>
      </c>
      <c r="H28" s="343">
        <f>SUM(H17:H27)</f>
        <v>5400</v>
      </c>
      <c r="I28" s="344"/>
      <c r="J28" s="344"/>
      <c r="K28" s="345"/>
      <c r="L28" s="346"/>
    </row>
    <row r="29" spans="2:12" s="300" customFormat="1" ht="17.25" customHeight="1">
      <c r="B29" s="347"/>
      <c r="C29" s="348"/>
      <c r="D29" s="349"/>
      <c r="E29" s="348"/>
      <c r="F29" s="348"/>
      <c r="G29" s="350"/>
      <c r="H29" s="350"/>
      <c r="I29" s="351"/>
      <c r="J29" s="351"/>
      <c r="K29" s="352"/>
      <c r="L29" s="353"/>
    </row>
    <row r="30" spans="2:12" s="300" customFormat="1" ht="17.25" customHeight="1">
      <c r="B30" s="318" t="s">
        <v>450</v>
      </c>
      <c r="C30" s="319"/>
      <c r="D30" s="320"/>
      <c r="E30" s="319"/>
      <c r="F30" s="319"/>
      <c r="G30" s="321"/>
      <c r="H30" s="321"/>
      <c r="I30" s="319"/>
      <c r="J30" s="319"/>
      <c r="K30" s="354"/>
      <c r="L30" s="323"/>
    </row>
    <row r="31" spans="2:12" s="300" customFormat="1" ht="17.25" customHeight="1">
      <c r="B31" s="324" t="s">
        <v>451</v>
      </c>
      <c r="C31" s="325" t="s">
        <v>336</v>
      </c>
      <c r="D31" s="326" t="s">
        <v>427</v>
      </c>
      <c r="E31" s="732">
        <v>1</v>
      </c>
      <c r="F31" s="327"/>
      <c r="G31" s="686">
        <v>464</v>
      </c>
      <c r="H31" s="686">
        <v>464</v>
      </c>
      <c r="I31" s="325" t="s">
        <v>44</v>
      </c>
      <c r="J31" s="736">
        <v>2014</v>
      </c>
      <c r="K31" s="355">
        <v>0.57999999999999996</v>
      </c>
      <c r="L31" s="330"/>
    </row>
    <row r="32" spans="2:12" s="300" customFormat="1" ht="17.25" customHeight="1">
      <c r="B32" s="324" t="s">
        <v>452</v>
      </c>
      <c r="C32" s="325" t="s">
        <v>336</v>
      </c>
      <c r="D32" s="326" t="s">
        <v>429</v>
      </c>
      <c r="E32" s="732">
        <v>1</v>
      </c>
      <c r="F32" s="327"/>
      <c r="G32" s="686">
        <v>104</v>
      </c>
      <c r="H32" s="686">
        <v>104</v>
      </c>
      <c r="I32" s="325" t="s">
        <v>44</v>
      </c>
      <c r="J32" s="736">
        <v>2004</v>
      </c>
      <c r="K32" s="355">
        <v>0.34</v>
      </c>
      <c r="L32" s="330"/>
    </row>
    <row r="33" spans="2:12" s="300" customFormat="1" ht="17.25" customHeight="1">
      <c r="B33" s="324" t="s">
        <v>364</v>
      </c>
      <c r="C33" s="325" t="s">
        <v>336</v>
      </c>
      <c r="D33" s="326" t="s">
        <v>429</v>
      </c>
      <c r="E33" s="732">
        <v>1</v>
      </c>
      <c r="F33" s="327"/>
      <c r="G33" s="686">
        <v>104</v>
      </c>
      <c r="H33" s="686">
        <v>104</v>
      </c>
      <c r="I33" s="325" t="s">
        <v>44</v>
      </c>
      <c r="J33" s="736">
        <v>2003</v>
      </c>
      <c r="K33" s="355">
        <v>0.34</v>
      </c>
      <c r="L33" s="330"/>
    </row>
    <row r="34" spans="2:12" s="300" customFormat="1" ht="17.25" customHeight="1" thickBot="1">
      <c r="B34" s="356" t="s">
        <v>292</v>
      </c>
      <c r="C34" s="357"/>
      <c r="D34" s="358"/>
      <c r="E34" s="357"/>
      <c r="F34" s="357"/>
      <c r="G34" s="359">
        <f>SUM(G31:G33)</f>
        <v>672</v>
      </c>
      <c r="H34" s="359">
        <f>SUM(H31:H33)</f>
        <v>672</v>
      </c>
      <c r="I34" s="357"/>
      <c r="J34" s="357"/>
      <c r="K34" s="360"/>
      <c r="L34" s="361"/>
    </row>
    <row r="35" spans="2:12" s="300" customFormat="1" ht="17.25" customHeight="1" thickBot="1">
      <c r="B35" s="362" t="s">
        <v>453</v>
      </c>
      <c r="C35" s="363"/>
      <c r="D35" s="364"/>
      <c r="E35" s="363"/>
      <c r="F35" s="363"/>
      <c r="G35" s="365"/>
      <c r="H35" s="742">
        <f>H34+H28</f>
        <v>6072</v>
      </c>
      <c r="I35" s="363"/>
      <c r="J35" s="363"/>
      <c r="K35" s="366"/>
      <c r="L35" s="367"/>
    </row>
    <row r="36" spans="2:12" s="300" customFormat="1" ht="17.25" customHeight="1" thickBot="1">
      <c r="B36" s="368"/>
      <c r="C36" s="369"/>
      <c r="D36" s="370"/>
      <c r="E36" s="369"/>
      <c r="F36" s="369"/>
      <c r="G36" s="371"/>
      <c r="H36" s="371"/>
      <c r="I36" s="369"/>
      <c r="J36" s="369"/>
      <c r="K36" s="372"/>
      <c r="L36" s="368"/>
    </row>
    <row r="37" spans="2:12" s="300" customFormat="1" ht="17.25" customHeight="1">
      <c r="B37" s="373" t="s">
        <v>454</v>
      </c>
      <c r="C37" s="374"/>
      <c r="D37" s="375"/>
      <c r="E37" s="374"/>
      <c r="F37" s="374"/>
      <c r="G37" s="376"/>
      <c r="H37" s="376"/>
      <c r="I37" s="374"/>
      <c r="J37" s="374"/>
      <c r="K37" s="377"/>
      <c r="L37" s="378"/>
    </row>
    <row r="38" spans="2:12" s="300" customFormat="1" ht="17.25" customHeight="1">
      <c r="B38" s="324" t="s">
        <v>455</v>
      </c>
      <c r="C38" s="325" t="s">
        <v>72</v>
      </c>
      <c r="D38" s="326" t="s">
        <v>456</v>
      </c>
      <c r="E38" s="732">
        <v>0.67</v>
      </c>
      <c r="F38" s="327" t="s">
        <v>394</v>
      </c>
      <c r="G38" s="328" t="s">
        <v>61</v>
      </c>
      <c r="H38" s="328" t="s">
        <v>61</v>
      </c>
      <c r="I38" s="325" t="s">
        <v>84</v>
      </c>
      <c r="J38" s="736">
        <v>2011</v>
      </c>
      <c r="K38" s="355"/>
      <c r="L38" s="379" t="s">
        <v>457</v>
      </c>
    </row>
    <row r="39" spans="2:12" s="300" customFormat="1" ht="17.25" customHeight="1">
      <c r="B39" s="324" t="s">
        <v>458</v>
      </c>
      <c r="C39" s="325" t="s">
        <v>72</v>
      </c>
      <c r="D39" s="326" t="s">
        <v>456</v>
      </c>
      <c r="E39" s="732">
        <v>1</v>
      </c>
      <c r="F39" s="327"/>
      <c r="G39" s="328" t="s">
        <v>61</v>
      </c>
      <c r="H39" s="328" t="s">
        <v>61</v>
      </c>
      <c r="I39" s="325" t="s">
        <v>84</v>
      </c>
      <c r="J39" s="736">
        <v>1979</v>
      </c>
      <c r="K39" s="355"/>
      <c r="L39" s="379" t="s">
        <v>459</v>
      </c>
    </row>
    <row r="40" spans="2:12" s="300" customFormat="1" ht="17.25" customHeight="1" thickBot="1">
      <c r="B40" s="172" t="s">
        <v>113</v>
      </c>
      <c r="C40" s="341"/>
      <c r="D40" s="342"/>
      <c r="E40" s="341"/>
      <c r="F40" s="341"/>
      <c r="G40" s="343"/>
      <c r="H40" s="343"/>
      <c r="I40" s="344"/>
      <c r="J40" s="344"/>
      <c r="K40" s="345"/>
      <c r="L40" s="346" t="s">
        <v>460</v>
      </c>
    </row>
    <row r="41" spans="2:12" s="300" customFormat="1" ht="14.4" thickBot="1">
      <c r="B41" s="305"/>
      <c r="C41" s="390"/>
      <c r="D41" s="391"/>
      <c r="E41" s="390"/>
      <c r="F41" s="390"/>
      <c r="G41" s="392"/>
      <c r="H41" s="392"/>
      <c r="I41" s="390"/>
      <c r="J41" s="390"/>
      <c r="K41" s="393"/>
      <c r="L41" s="305"/>
    </row>
    <row r="42" spans="2:12" s="300" customFormat="1" ht="17.25" customHeight="1">
      <c r="B42" s="373" t="s">
        <v>461</v>
      </c>
      <c r="C42" s="394"/>
      <c r="D42" s="375"/>
      <c r="E42" s="374"/>
      <c r="F42" s="374"/>
      <c r="G42" s="376"/>
      <c r="H42" s="395" t="s">
        <v>462</v>
      </c>
      <c r="I42" s="374"/>
      <c r="J42" s="374"/>
      <c r="K42" s="377"/>
      <c r="L42" s="378"/>
    </row>
    <row r="43" spans="2:12" s="300" customFormat="1" ht="17.25" customHeight="1">
      <c r="B43" s="396" t="s">
        <v>463</v>
      </c>
      <c r="C43" s="338" t="s">
        <v>72</v>
      </c>
      <c r="D43" s="326" t="s">
        <v>464</v>
      </c>
      <c r="E43" s="743">
        <v>0.5</v>
      </c>
      <c r="F43" s="339" t="s">
        <v>394</v>
      </c>
      <c r="G43" s="686">
        <v>910</v>
      </c>
      <c r="H43" s="686">
        <f t="shared" ref="H43:H48" si="0">G43*E43</f>
        <v>455</v>
      </c>
      <c r="I43" s="398" t="s">
        <v>465</v>
      </c>
      <c r="J43" s="326" t="s">
        <v>276</v>
      </c>
      <c r="K43" s="326" t="s">
        <v>276</v>
      </c>
      <c r="L43" s="399" t="s">
        <v>466</v>
      </c>
    </row>
    <row r="44" spans="2:12" s="300" customFormat="1" ht="17.25" customHeight="1">
      <c r="B44" s="396" t="s">
        <v>467</v>
      </c>
      <c r="C44" s="325" t="s">
        <v>41</v>
      </c>
      <c r="D44" s="326" t="s">
        <v>464</v>
      </c>
      <c r="E44" s="743">
        <v>0.5</v>
      </c>
      <c r="F44" s="339" t="s">
        <v>394</v>
      </c>
      <c r="G44" s="686">
        <v>910</v>
      </c>
      <c r="H44" s="686">
        <f t="shared" si="0"/>
        <v>455</v>
      </c>
      <c r="I44" s="398" t="s">
        <v>465</v>
      </c>
      <c r="J44" s="326" t="s">
        <v>276</v>
      </c>
      <c r="K44" s="326" t="s">
        <v>276</v>
      </c>
      <c r="L44" s="399" t="s">
        <v>468</v>
      </c>
    </row>
    <row r="45" spans="2:12" s="300" customFormat="1" ht="17.25" customHeight="1">
      <c r="B45" s="396" t="s">
        <v>469</v>
      </c>
      <c r="C45" s="338" t="s">
        <v>72</v>
      </c>
      <c r="D45" s="326" t="s">
        <v>470</v>
      </c>
      <c r="E45" s="743">
        <v>1</v>
      </c>
      <c r="F45" s="339"/>
      <c r="G45" s="686">
        <v>910</v>
      </c>
      <c r="H45" s="686">
        <f t="shared" si="0"/>
        <v>910</v>
      </c>
      <c r="I45" s="398" t="s">
        <v>471</v>
      </c>
      <c r="J45" s="326" t="s">
        <v>276</v>
      </c>
      <c r="K45" s="326" t="s">
        <v>276</v>
      </c>
      <c r="L45" s="399"/>
    </row>
    <row r="46" spans="2:12" s="300" customFormat="1" ht="17.25" customHeight="1">
      <c r="B46" s="396" t="s">
        <v>472</v>
      </c>
      <c r="C46" s="338" t="s">
        <v>72</v>
      </c>
      <c r="D46" s="326" t="s">
        <v>470</v>
      </c>
      <c r="E46" s="743">
        <v>1</v>
      </c>
      <c r="F46" s="339"/>
      <c r="G46" s="686">
        <v>910</v>
      </c>
      <c r="H46" s="686">
        <f t="shared" si="0"/>
        <v>910</v>
      </c>
      <c r="I46" s="398" t="s">
        <v>471</v>
      </c>
      <c r="J46" s="326" t="s">
        <v>276</v>
      </c>
      <c r="K46" s="326" t="s">
        <v>276</v>
      </c>
      <c r="L46" s="399"/>
    </row>
    <row r="47" spans="2:12" s="300" customFormat="1" ht="17.25" customHeight="1">
      <c r="B47" s="396" t="s">
        <v>473</v>
      </c>
      <c r="C47" s="338" t="s">
        <v>72</v>
      </c>
      <c r="D47" s="326" t="s">
        <v>474</v>
      </c>
      <c r="E47" s="743">
        <v>0.5</v>
      </c>
      <c r="F47" s="339" t="s">
        <v>394</v>
      </c>
      <c r="G47" s="686">
        <v>892</v>
      </c>
      <c r="H47" s="686">
        <f t="shared" si="0"/>
        <v>446</v>
      </c>
      <c r="I47" s="398" t="s">
        <v>44</v>
      </c>
      <c r="J47" s="326" t="s">
        <v>276</v>
      </c>
      <c r="K47" s="326" t="s">
        <v>276</v>
      </c>
      <c r="L47" s="399"/>
    </row>
    <row r="48" spans="2:12" s="400" customFormat="1" ht="28.5" customHeight="1">
      <c r="B48" s="644" t="s">
        <v>475</v>
      </c>
      <c r="C48" s="645" t="s">
        <v>72</v>
      </c>
      <c r="D48" s="646" t="s">
        <v>476</v>
      </c>
      <c r="E48" s="744">
        <v>1</v>
      </c>
      <c r="F48" s="647"/>
      <c r="G48" s="745">
        <v>50</v>
      </c>
      <c r="H48" s="745">
        <f t="shared" si="0"/>
        <v>50</v>
      </c>
      <c r="I48" s="398" t="s">
        <v>44</v>
      </c>
      <c r="J48" s="326" t="s">
        <v>276</v>
      </c>
      <c r="K48" s="326" t="s">
        <v>276</v>
      </c>
      <c r="L48" s="648" t="s">
        <v>477</v>
      </c>
    </row>
    <row r="49" spans="1:12" s="300" customFormat="1" ht="17.25" customHeight="1">
      <c r="B49" s="396" t="s">
        <v>478</v>
      </c>
      <c r="C49" s="338" t="s">
        <v>72</v>
      </c>
      <c r="D49" s="326" t="s">
        <v>479</v>
      </c>
      <c r="E49" s="743">
        <v>0.5</v>
      </c>
      <c r="F49" s="339" t="s">
        <v>394</v>
      </c>
      <c r="G49" s="328" t="s">
        <v>61</v>
      </c>
      <c r="H49" s="328" t="s">
        <v>61</v>
      </c>
      <c r="I49" s="398" t="s">
        <v>84</v>
      </c>
      <c r="J49" s="326" t="s">
        <v>276</v>
      </c>
      <c r="K49" s="326" t="s">
        <v>276</v>
      </c>
      <c r="L49" s="399" t="s">
        <v>480</v>
      </c>
    </row>
    <row r="50" spans="1:12" s="300" customFormat="1" ht="17.25" customHeight="1">
      <c r="B50" s="396" t="s">
        <v>481</v>
      </c>
      <c r="C50" s="325" t="s">
        <v>336</v>
      </c>
      <c r="D50" s="326" t="s">
        <v>482</v>
      </c>
      <c r="E50" s="743">
        <v>1</v>
      </c>
      <c r="F50" s="397"/>
      <c r="G50" s="686">
        <v>300</v>
      </c>
      <c r="H50" s="686">
        <v>300</v>
      </c>
      <c r="I50" s="398" t="s">
        <v>44</v>
      </c>
      <c r="J50" s="326" t="s">
        <v>276</v>
      </c>
      <c r="K50" s="326" t="s">
        <v>276</v>
      </c>
      <c r="L50" s="399" t="s">
        <v>483</v>
      </c>
    </row>
    <row r="51" spans="1:12" s="300" customFormat="1" ht="17.25" customHeight="1">
      <c r="B51" s="396" t="s">
        <v>484</v>
      </c>
      <c r="C51" s="325" t="s">
        <v>336</v>
      </c>
      <c r="D51" s="326" t="s">
        <v>482</v>
      </c>
      <c r="E51" s="743">
        <v>1</v>
      </c>
      <c r="F51" s="397"/>
      <c r="G51" s="686">
        <v>157</v>
      </c>
      <c r="H51" s="686">
        <v>150</v>
      </c>
      <c r="I51" s="398" t="s">
        <v>44</v>
      </c>
      <c r="J51" s="326" t="s">
        <v>276</v>
      </c>
      <c r="K51" s="326" t="s">
        <v>276</v>
      </c>
      <c r="L51" s="399" t="s">
        <v>483</v>
      </c>
    </row>
    <row r="52" spans="1:12" s="300" customFormat="1" ht="26.4">
      <c r="B52" s="396" t="s">
        <v>485</v>
      </c>
      <c r="C52" s="398" t="s">
        <v>72</v>
      </c>
      <c r="D52" s="326" t="s">
        <v>486</v>
      </c>
      <c r="E52" s="743">
        <v>0.5</v>
      </c>
      <c r="F52" s="397" t="s">
        <v>487</v>
      </c>
      <c r="G52" s="686">
        <v>55</v>
      </c>
      <c r="H52" s="686">
        <f>+G52*E52</f>
        <v>27.5</v>
      </c>
      <c r="I52" s="398" t="s">
        <v>44</v>
      </c>
      <c r="J52" s="326" t="s">
        <v>276</v>
      </c>
      <c r="K52" s="326" t="s">
        <v>276</v>
      </c>
      <c r="L52" s="649" t="s">
        <v>488</v>
      </c>
    </row>
    <row r="53" spans="1:12" s="300" customFormat="1" ht="21" customHeight="1" thickBot="1">
      <c r="B53" s="172" t="s">
        <v>113</v>
      </c>
      <c r="C53" s="341"/>
      <c r="D53" s="342"/>
      <c r="E53" s="341"/>
      <c r="F53" s="341"/>
      <c r="G53" s="343"/>
      <c r="H53" s="343">
        <f>SUM(H43:H52)</f>
        <v>3703.5</v>
      </c>
      <c r="I53" s="341"/>
      <c r="J53" s="341"/>
      <c r="K53" s="401"/>
      <c r="L53" s="402"/>
    </row>
    <row r="54" spans="1:12" s="300" customFormat="1" ht="22.5" customHeight="1" thickBot="1">
      <c r="B54" s="368"/>
      <c r="C54" s="390"/>
      <c r="D54" s="403"/>
      <c r="E54" s="404"/>
      <c r="F54" s="404"/>
      <c r="G54" s="392"/>
      <c r="H54" s="392"/>
      <c r="I54" s="390"/>
      <c r="J54" s="403"/>
      <c r="K54" s="393"/>
      <c r="L54" s="305"/>
    </row>
    <row r="55" spans="1:12" s="300" customFormat="1" ht="17.25" customHeight="1">
      <c r="B55" s="405" t="s">
        <v>489</v>
      </c>
      <c r="C55" s="406"/>
      <c r="D55" s="407"/>
      <c r="E55" s="406"/>
      <c r="F55" s="406"/>
      <c r="G55" s="408"/>
      <c r="H55" s="408"/>
      <c r="I55" s="406"/>
      <c r="J55" s="406"/>
      <c r="K55" s="409"/>
      <c r="L55" s="410"/>
    </row>
    <row r="56" spans="1:12" s="300" customFormat="1" ht="17.25" customHeight="1">
      <c r="B56" s="324" t="s">
        <v>490</v>
      </c>
      <c r="C56" s="325" t="s">
        <v>336</v>
      </c>
      <c r="D56" s="326" t="s">
        <v>491</v>
      </c>
      <c r="E56" s="732">
        <v>1</v>
      </c>
      <c r="F56" s="327"/>
      <c r="G56" s="686">
        <v>620</v>
      </c>
      <c r="H56" s="686">
        <v>620</v>
      </c>
      <c r="I56" s="325" t="s">
        <v>44</v>
      </c>
      <c r="J56" s="325" t="s">
        <v>492</v>
      </c>
      <c r="K56" s="325" t="s">
        <v>43</v>
      </c>
      <c r="L56" s="399" t="s">
        <v>493</v>
      </c>
    </row>
    <row r="57" spans="1:12" s="300" customFormat="1">
      <c r="B57" s="324" t="s">
        <v>494</v>
      </c>
      <c r="C57" s="325" t="s">
        <v>72</v>
      </c>
      <c r="D57" s="326" t="s">
        <v>486</v>
      </c>
      <c r="E57" s="732">
        <v>0.5</v>
      </c>
      <c r="F57" s="327" t="s">
        <v>495</v>
      </c>
      <c r="G57" s="686">
        <v>69</v>
      </c>
      <c r="H57" s="686">
        <v>34</v>
      </c>
      <c r="I57" s="325" t="s">
        <v>44</v>
      </c>
      <c r="J57" s="736">
        <v>2015</v>
      </c>
      <c r="K57" s="325" t="s">
        <v>43</v>
      </c>
      <c r="L57" s="399" t="s">
        <v>496</v>
      </c>
    </row>
    <row r="58" spans="1:12" s="300" customFormat="1" ht="21" customHeight="1">
      <c r="B58" s="396" t="s">
        <v>497</v>
      </c>
      <c r="C58" s="398" t="s">
        <v>72</v>
      </c>
      <c r="D58" s="326" t="s">
        <v>486</v>
      </c>
      <c r="E58" s="743">
        <v>0.5</v>
      </c>
      <c r="F58" s="397" t="s">
        <v>495</v>
      </c>
      <c r="G58" s="686">
        <v>69</v>
      </c>
      <c r="H58" s="686">
        <v>34</v>
      </c>
      <c r="I58" s="398" t="s">
        <v>44</v>
      </c>
      <c r="J58" s="747">
        <v>2019</v>
      </c>
      <c r="K58" s="398" t="s">
        <v>43</v>
      </c>
      <c r="L58" s="399" t="s">
        <v>496</v>
      </c>
    </row>
    <row r="59" spans="1:12" s="300" customFormat="1" ht="22.5" customHeight="1">
      <c r="B59" s="331" t="s">
        <v>498</v>
      </c>
      <c r="C59" s="332" t="s">
        <v>72</v>
      </c>
      <c r="D59" s="333" t="s">
        <v>486</v>
      </c>
      <c r="E59" s="733">
        <v>0.5</v>
      </c>
      <c r="F59" s="334" t="s">
        <v>495</v>
      </c>
      <c r="G59" s="735">
        <v>44</v>
      </c>
      <c r="H59" s="735">
        <f>+G59*E59</f>
        <v>22</v>
      </c>
      <c r="I59" s="332" t="s">
        <v>84</v>
      </c>
      <c r="J59" s="333" t="s">
        <v>276</v>
      </c>
      <c r="K59" s="495"/>
      <c r="L59" s="335" t="s">
        <v>499</v>
      </c>
    </row>
    <row r="60" spans="1:12" s="300" customFormat="1" ht="22.5" customHeight="1">
      <c r="B60" s="337" t="s">
        <v>500</v>
      </c>
      <c r="C60" s="338" t="s">
        <v>72</v>
      </c>
      <c r="D60" s="333" t="s">
        <v>501</v>
      </c>
      <c r="E60" s="734">
        <v>1</v>
      </c>
      <c r="F60" s="338"/>
      <c r="G60" s="380" t="s">
        <v>502</v>
      </c>
      <c r="H60" s="748">
        <v>0</v>
      </c>
      <c r="I60" s="333" t="s">
        <v>84</v>
      </c>
      <c r="J60" s="333" t="s">
        <v>503</v>
      </c>
      <c r="K60" s="381" t="s">
        <v>43</v>
      </c>
      <c r="L60" s="382" t="s">
        <v>504</v>
      </c>
    </row>
    <row r="61" spans="1:12" s="300" customFormat="1" ht="22.5" customHeight="1" thickBot="1">
      <c r="B61" s="383" t="s">
        <v>505</v>
      </c>
      <c r="C61" s="384" t="s">
        <v>72</v>
      </c>
      <c r="D61" s="385" t="s">
        <v>501</v>
      </c>
      <c r="E61" s="746">
        <v>1</v>
      </c>
      <c r="F61" s="386"/>
      <c r="G61" s="387" t="s">
        <v>502</v>
      </c>
      <c r="H61" s="749">
        <v>0</v>
      </c>
      <c r="I61" s="385" t="s">
        <v>84</v>
      </c>
      <c r="J61" s="385" t="s">
        <v>506</v>
      </c>
      <c r="K61" s="388" t="s">
        <v>43</v>
      </c>
      <c r="L61" s="389" t="s">
        <v>504</v>
      </c>
    </row>
    <row r="62" spans="1:12" s="300" customFormat="1">
      <c r="B62" s="305"/>
      <c r="C62" s="390"/>
      <c r="D62" s="391"/>
      <c r="E62" s="390"/>
      <c r="F62" s="390"/>
      <c r="G62" s="392"/>
      <c r="H62" s="392"/>
      <c r="I62" s="390"/>
      <c r="J62" s="390"/>
      <c r="K62" s="393"/>
      <c r="L62" s="305"/>
    </row>
    <row r="63" spans="1:12" s="300" customFormat="1">
      <c r="A63" s="413"/>
      <c r="B63" s="414" t="s">
        <v>39</v>
      </c>
      <c r="C63" s="415"/>
      <c r="D63" s="415"/>
      <c r="E63" s="390"/>
      <c r="F63" s="390"/>
      <c r="G63" s="411"/>
      <c r="H63" s="411"/>
      <c r="I63" s="390"/>
      <c r="J63" s="390"/>
      <c r="K63" s="412"/>
      <c r="L63" s="305"/>
    </row>
    <row r="64" spans="1:12" s="300" customFormat="1">
      <c r="A64" s="750">
        <v>1</v>
      </c>
      <c r="B64" s="416" t="s">
        <v>132</v>
      </c>
      <c r="C64" s="417"/>
      <c r="D64" s="417"/>
      <c r="E64" s="390"/>
      <c r="F64" s="390"/>
      <c r="G64" s="411"/>
      <c r="H64" s="411"/>
      <c r="I64" s="390"/>
      <c r="J64" s="390"/>
      <c r="K64" s="412"/>
      <c r="L64" s="305"/>
    </row>
    <row r="65" spans="1:12" s="300" customFormat="1">
      <c r="A65" s="750">
        <v>2</v>
      </c>
      <c r="B65" s="416" t="s">
        <v>507</v>
      </c>
      <c r="C65" s="417"/>
      <c r="D65" s="417"/>
      <c r="E65" s="390"/>
      <c r="F65" s="390"/>
      <c r="G65" s="411"/>
      <c r="H65" s="411"/>
      <c r="I65" s="390"/>
      <c r="J65" s="390"/>
      <c r="K65" s="412"/>
      <c r="L65" s="305"/>
    </row>
    <row r="66" spans="1:12" s="300" customFormat="1">
      <c r="A66" s="750">
        <v>3</v>
      </c>
      <c r="B66" s="418" t="s">
        <v>508</v>
      </c>
      <c r="C66" s="417"/>
      <c r="D66" s="417"/>
      <c r="E66" s="390"/>
      <c r="F66" s="390"/>
      <c r="G66" s="411"/>
      <c r="H66" s="411"/>
      <c r="I66" s="390"/>
      <c r="J66" s="390"/>
      <c r="K66" s="412"/>
      <c r="L66" s="305"/>
    </row>
    <row r="67" spans="1:12" s="300" customFormat="1">
      <c r="A67" s="750">
        <v>4</v>
      </c>
      <c r="B67" s="416" t="s">
        <v>509</v>
      </c>
      <c r="C67" s="417"/>
      <c r="D67" s="417"/>
      <c r="E67" s="390"/>
      <c r="F67" s="390"/>
      <c r="G67" s="411"/>
      <c r="H67" s="411"/>
      <c r="I67" s="390"/>
      <c r="J67" s="390"/>
      <c r="K67" s="412"/>
      <c r="L67" s="305"/>
    </row>
    <row r="68" spans="1:12" s="300" customFormat="1">
      <c r="A68" s="750">
        <v>6</v>
      </c>
      <c r="B68" s="416" t="s">
        <v>510</v>
      </c>
      <c r="C68" s="417"/>
      <c r="D68" s="417"/>
      <c r="E68" s="390"/>
      <c r="F68" s="390"/>
      <c r="G68" s="411"/>
      <c r="H68" s="411"/>
      <c r="I68" s="390"/>
      <c r="J68" s="390"/>
      <c r="K68" s="412"/>
      <c r="L68" s="305"/>
    </row>
    <row r="69" spans="1:12" s="300" customFormat="1">
      <c r="A69" s="750">
        <v>5</v>
      </c>
      <c r="B69" s="416" t="s">
        <v>511</v>
      </c>
      <c r="C69" s="417"/>
      <c r="D69" s="417"/>
      <c r="E69" s="390"/>
      <c r="F69" s="390"/>
      <c r="G69" s="411"/>
      <c r="H69" s="411"/>
      <c r="I69" s="390"/>
      <c r="J69" s="390"/>
      <c r="K69" s="412"/>
      <c r="L69" s="305"/>
    </row>
    <row r="70" spans="1:12" s="300" customFormat="1" ht="14.4" thickBot="1">
      <c r="A70" s="413"/>
      <c r="B70" s="419"/>
      <c r="C70" s="417"/>
      <c r="D70" s="417"/>
      <c r="E70" s="390"/>
      <c r="F70" s="390"/>
      <c r="G70" s="411"/>
      <c r="H70" s="411"/>
      <c r="I70" s="390"/>
      <c r="J70" s="390"/>
      <c r="K70" s="412"/>
      <c r="L70" s="305"/>
    </row>
    <row r="71" spans="1:12" s="300" customFormat="1" ht="33" customHeight="1">
      <c r="B71" s="420" t="s">
        <v>512</v>
      </c>
      <c r="C71" s="421" t="s">
        <v>141</v>
      </c>
      <c r="D71" s="421" t="s">
        <v>321</v>
      </c>
      <c r="E71" s="421" t="s">
        <v>513</v>
      </c>
      <c r="F71" s="421"/>
      <c r="G71" s="421" t="s">
        <v>514</v>
      </c>
      <c r="H71" s="421" t="s">
        <v>422</v>
      </c>
      <c r="I71" s="422" t="s">
        <v>423</v>
      </c>
      <c r="J71" s="390"/>
      <c r="K71" s="412"/>
      <c r="L71" s="305"/>
    </row>
    <row r="72" spans="1:12" s="300" customFormat="1" ht="17.25" customHeight="1">
      <c r="B72" s="324" t="s">
        <v>515</v>
      </c>
      <c r="C72" s="325" t="s">
        <v>41</v>
      </c>
      <c r="D72" s="326" t="s">
        <v>429</v>
      </c>
      <c r="E72" s="732">
        <v>1</v>
      </c>
      <c r="F72" s="327"/>
      <c r="G72" s="686">
        <v>67</v>
      </c>
      <c r="H72" s="686">
        <v>67</v>
      </c>
      <c r="I72" s="423" t="s">
        <v>44</v>
      </c>
      <c r="J72" s="390"/>
      <c r="K72" s="412"/>
      <c r="L72" s="305"/>
    </row>
    <row r="73" spans="1:12" s="300" customFormat="1" ht="17.25" customHeight="1" thickBot="1">
      <c r="B73" s="424" t="s">
        <v>516</v>
      </c>
      <c r="C73" s="425" t="s">
        <v>41</v>
      </c>
      <c r="D73" s="426" t="s">
        <v>516</v>
      </c>
      <c r="E73" s="751">
        <v>1</v>
      </c>
      <c r="F73" s="427"/>
      <c r="G73" s="752">
        <v>70.599999999999994</v>
      </c>
      <c r="H73" s="752">
        <v>70.599999999999994</v>
      </c>
      <c r="I73" s="428" t="s">
        <v>44</v>
      </c>
      <c r="J73" s="390"/>
      <c r="K73" s="412"/>
      <c r="L73" s="305"/>
    </row>
    <row r="74" spans="1:12">
      <c r="B74" s="292"/>
      <c r="C74" s="291"/>
      <c r="D74" s="291"/>
      <c r="E74" s="291"/>
      <c r="F74" s="291"/>
      <c r="G74" s="291"/>
      <c r="H74" s="291"/>
      <c r="I74" s="291"/>
      <c r="J74" s="291"/>
      <c r="K74" s="291"/>
      <c r="L74" s="292"/>
    </row>
    <row r="75" spans="1:12">
      <c r="B75" s="292"/>
      <c r="C75" s="291"/>
      <c r="D75" s="291"/>
      <c r="E75" s="291"/>
      <c r="F75" s="291"/>
      <c r="G75" s="291"/>
      <c r="H75" s="291"/>
      <c r="I75" s="291"/>
      <c r="J75" s="291"/>
      <c r="K75" s="291"/>
      <c r="L75" s="292"/>
    </row>
    <row r="76" spans="1:12">
      <c r="B76" s="292"/>
      <c r="C76" s="291"/>
      <c r="D76" s="291"/>
      <c r="E76" s="291"/>
      <c r="F76" s="291"/>
      <c r="G76" s="291"/>
      <c r="H76" s="291"/>
      <c r="I76" s="291"/>
      <c r="J76" s="291"/>
      <c r="K76" s="291"/>
      <c r="L76" s="292"/>
    </row>
    <row r="77" spans="1:12">
      <c r="B77" s="292"/>
      <c r="C77" s="291"/>
      <c r="D77" s="291"/>
      <c r="E77" s="291"/>
      <c r="F77" s="291"/>
      <c r="G77" s="291"/>
      <c r="H77" s="291"/>
      <c r="I77" s="291"/>
      <c r="J77" s="291"/>
      <c r="K77" s="291"/>
      <c r="L77" s="29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5BCD-9162-45AC-BF3A-0D1AC34FF104}">
  <sheetPr>
    <tabColor rgb="FF6BCABA"/>
  </sheetPr>
  <dimension ref="A1:AW1834"/>
  <sheetViews>
    <sheetView zoomScaleNormal="100" workbookViewId="0">
      <pane ySplit="2" topLeftCell="A26" activePane="bottomLeft" state="frozen"/>
      <selection activeCell="D25" sqref="D25"/>
      <selection pane="bottomLeft" activeCell="N34" sqref="N34"/>
    </sheetView>
  </sheetViews>
  <sheetFormatPr defaultColWidth="7" defaultRowHeight="13.8"/>
  <cols>
    <col min="1" max="1" width="2.5" style="429" customWidth="1"/>
    <col min="2" max="2" width="25.59765625" style="429" customWidth="1"/>
    <col min="3" max="3" width="69.3984375" style="429" customWidth="1"/>
    <col min="4" max="4" width="16" style="429" customWidth="1"/>
    <col min="5" max="5" width="15.8984375" style="429" customWidth="1"/>
    <col min="6" max="10" width="16" style="430" customWidth="1"/>
    <col min="11" max="16384" width="7" style="429"/>
  </cols>
  <sheetData>
    <row r="1" spans="2:13" ht="14.4" thickBot="1"/>
    <row r="2" spans="2:13" s="283" customFormat="1" ht="26.4">
      <c r="B2" s="857" t="s">
        <v>517</v>
      </c>
      <c r="C2" s="858"/>
      <c r="D2" s="127" t="s">
        <v>246</v>
      </c>
      <c r="E2" s="127" t="s">
        <v>247</v>
      </c>
      <c r="F2" s="127" t="s">
        <v>248</v>
      </c>
      <c r="G2" s="127" t="s">
        <v>249</v>
      </c>
      <c r="H2" s="127" t="s">
        <v>250</v>
      </c>
      <c r="I2" s="127" t="s">
        <v>251</v>
      </c>
      <c r="J2" s="128" t="s">
        <v>252</v>
      </c>
      <c r="K2" s="284"/>
      <c r="L2" s="284"/>
    </row>
    <row r="3" spans="2:13" s="283" customFormat="1">
      <c r="B3" s="129" t="s">
        <v>407</v>
      </c>
      <c r="C3" s="130"/>
      <c r="D3" s="431" t="s">
        <v>254</v>
      </c>
      <c r="E3" s="431" t="s">
        <v>254</v>
      </c>
      <c r="F3" s="131" t="s">
        <v>254</v>
      </c>
      <c r="G3" s="131" t="s">
        <v>254</v>
      </c>
      <c r="H3" s="131" t="s">
        <v>254</v>
      </c>
      <c r="I3" s="131" t="s">
        <v>254</v>
      </c>
      <c r="J3" s="132" t="s">
        <v>254</v>
      </c>
      <c r="K3" s="291"/>
      <c r="L3" s="291"/>
      <c r="M3" s="292"/>
    </row>
    <row r="4" spans="2:13" s="283" customFormat="1">
      <c r="B4" s="134" t="s">
        <v>409</v>
      </c>
      <c r="C4" s="135"/>
      <c r="D4" s="432">
        <f>D22+SUM(D41:D42)</f>
        <v>13597.195</v>
      </c>
      <c r="E4" s="432">
        <f t="shared" ref="E4:J4" si="0">E22+SUM(E41:E42)</f>
        <v>16781</v>
      </c>
      <c r="F4" s="432">
        <f t="shared" si="0"/>
        <v>11302.769</v>
      </c>
      <c r="G4" s="432">
        <f t="shared" si="0"/>
        <v>15324.3</v>
      </c>
      <c r="H4" s="432">
        <f t="shared" si="0"/>
        <v>12948.4</v>
      </c>
      <c r="I4" s="432">
        <f t="shared" si="0"/>
        <v>18323.259148401961</v>
      </c>
      <c r="J4" s="433">
        <f t="shared" si="0"/>
        <v>19151.000000000004</v>
      </c>
      <c r="K4" s="291"/>
      <c r="L4" s="291"/>
      <c r="M4" s="292"/>
    </row>
    <row r="5" spans="2:13" s="283" customFormat="1">
      <c r="B5" s="134" t="s">
        <v>410</v>
      </c>
      <c r="C5" s="135"/>
      <c r="D5" s="432">
        <f>D28</f>
        <v>1650</v>
      </c>
      <c r="E5" s="432">
        <f>E28</f>
        <v>1532</v>
      </c>
      <c r="F5" s="432">
        <f t="shared" ref="F5:H5" si="1">F28</f>
        <v>2962.4</v>
      </c>
      <c r="G5" s="432">
        <f t="shared" si="1"/>
        <v>2433.1000000000004</v>
      </c>
      <c r="H5" s="432">
        <f t="shared" si="1"/>
        <v>2436.3000000000002</v>
      </c>
      <c r="I5" s="432">
        <f>I28</f>
        <v>1860.98</v>
      </c>
      <c r="J5" s="433">
        <f>J28</f>
        <v>2739.1449676999996</v>
      </c>
      <c r="K5" s="291"/>
      <c r="L5" s="291"/>
      <c r="M5" s="292"/>
    </row>
    <row r="6" spans="2:13" s="283" customFormat="1">
      <c r="B6" s="134" t="s">
        <v>518</v>
      </c>
      <c r="C6" s="135"/>
      <c r="D6" s="432" t="str">
        <f>D31</f>
        <v>na</v>
      </c>
      <c r="E6" s="432" t="str">
        <f>E31</f>
        <v>na</v>
      </c>
      <c r="F6" s="432" t="str">
        <f t="shared" ref="F6:I6" si="2">F31</f>
        <v>na</v>
      </c>
      <c r="G6" s="432">
        <f t="shared" si="2"/>
        <v>251.2</v>
      </c>
      <c r="H6" s="432">
        <f t="shared" si="2"/>
        <v>395.46700000000004</v>
      </c>
      <c r="I6" s="432">
        <f t="shared" si="2"/>
        <v>293.7</v>
      </c>
      <c r="J6" s="433">
        <f>J31</f>
        <v>289</v>
      </c>
      <c r="K6" s="291"/>
      <c r="L6" s="291"/>
      <c r="M6" s="292"/>
    </row>
    <row r="7" spans="2:13" s="283" customFormat="1">
      <c r="B7" s="134" t="s">
        <v>411</v>
      </c>
      <c r="C7" s="135"/>
      <c r="D7" s="432" t="str">
        <f>D34</f>
        <v>na</v>
      </c>
      <c r="E7" s="432" t="str">
        <f>E34</f>
        <v>na</v>
      </c>
      <c r="F7" s="432" t="str">
        <f t="shared" ref="F7:I7" si="3">F34</f>
        <v>na</v>
      </c>
      <c r="G7" s="432" t="str">
        <f t="shared" si="3"/>
        <v>na</v>
      </c>
      <c r="H7" s="432">
        <f t="shared" si="3"/>
        <v>1945.6</v>
      </c>
      <c r="I7" s="432">
        <f t="shared" si="3"/>
        <v>579.20000000000005</v>
      </c>
      <c r="J7" s="433">
        <f>J34</f>
        <v>1461.9</v>
      </c>
      <c r="K7" s="291"/>
      <c r="L7" s="291"/>
      <c r="M7" s="292"/>
    </row>
    <row r="8" spans="2:13" s="283" customFormat="1" ht="14.4" thickBot="1">
      <c r="B8" s="145" t="s">
        <v>413</v>
      </c>
      <c r="C8" s="146"/>
      <c r="D8" s="434">
        <f>SUM(D4:D7)</f>
        <v>15247.195</v>
      </c>
      <c r="E8" s="434">
        <f>SUM(E4:E7)</f>
        <v>18313</v>
      </c>
      <c r="F8" s="434">
        <f t="shared" ref="F8:I8" si="4">SUM(F4:F7)</f>
        <v>14265.169</v>
      </c>
      <c r="G8" s="434">
        <f t="shared" si="4"/>
        <v>18008.600000000002</v>
      </c>
      <c r="H8" s="434">
        <f t="shared" si="4"/>
        <v>17725.767</v>
      </c>
      <c r="I8" s="434">
        <f t="shared" si="4"/>
        <v>21057.139148401962</v>
      </c>
      <c r="J8" s="435">
        <f>SUM(J4:J7)</f>
        <v>23641.044967700003</v>
      </c>
      <c r="K8" s="291"/>
      <c r="L8" s="291"/>
      <c r="M8" s="292"/>
    </row>
    <row r="9" spans="2:13" ht="14.4" thickBot="1">
      <c r="B9" s="436"/>
      <c r="C9" s="436"/>
      <c r="D9" s="436"/>
      <c r="E9" s="436"/>
      <c r="F9" s="437"/>
      <c r="G9" s="437"/>
      <c r="H9" s="437"/>
      <c r="I9" s="437"/>
      <c r="J9" s="437"/>
    </row>
    <row r="10" spans="2:13" s="305" customFormat="1" thickBot="1">
      <c r="B10" s="438" t="s">
        <v>517</v>
      </c>
      <c r="C10" s="439"/>
      <c r="D10" s="440" t="s">
        <v>254</v>
      </c>
      <c r="E10" s="440" t="s">
        <v>254</v>
      </c>
      <c r="F10" s="440" t="s">
        <v>254</v>
      </c>
      <c r="G10" s="440" t="s">
        <v>254</v>
      </c>
      <c r="H10" s="440" t="s">
        <v>254</v>
      </c>
      <c r="I10" s="440" t="s">
        <v>254</v>
      </c>
      <c r="J10" s="441" t="s">
        <v>254</v>
      </c>
    </row>
    <row r="11" spans="2:13">
      <c r="B11" s="442" t="s">
        <v>519</v>
      </c>
      <c r="C11" s="443"/>
      <c r="D11" s="443"/>
      <c r="E11" s="444"/>
      <c r="F11" s="444"/>
      <c r="G11" s="444"/>
      <c r="H11" s="444"/>
      <c r="I11" s="444"/>
      <c r="J11" s="444"/>
    </row>
    <row r="12" spans="2:13">
      <c r="B12" s="445" t="s">
        <v>71</v>
      </c>
      <c r="C12" s="753">
        <v>1</v>
      </c>
      <c r="D12" s="754">
        <f>1154.5</f>
        <v>1154.5</v>
      </c>
      <c r="E12" s="754">
        <v>2109</v>
      </c>
      <c r="F12" s="754">
        <v>907.4</v>
      </c>
      <c r="G12" s="754">
        <v>1863.4</v>
      </c>
      <c r="H12" s="754">
        <v>1725.3</v>
      </c>
      <c r="I12" s="754">
        <v>2567.51348298212</v>
      </c>
      <c r="J12" s="754">
        <v>2437</v>
      </c>
    </row>
    <row r="13" spans="2:13">
      <c r="B13" s="445" t="s">
        <v>430</v>
      </c>
      <c r="C13" s="446" t="s">
        <v>520</v>
      </c>
      <c r="D13" s="754">
        <v>2873.4</v>
      </c>
      <c r="E13" s="754">
        <v>0</v>
      </c>
      <c r="F13" s="447"/>
      <c r="G13" s="447"/>
      <c r="H13" s="447"/>
      <c r="I13" s="447"/>
      <c r="J13" s="447"/>
    </row>
    <row r="14" spans="2:13">
      <c r="B14" s="445" t="s">
        <v>432</v>
      </c>
      <c r="C14" s="753">
        <v>1</v>
      </c>
      <c r="D14" s="754">
        <v>1074</v>
      </c>
      <c r="E14" s="754">
        <v>1640</v>
      </c>
      <c r="F14" s="755">
        <v>590.1</v>
      </c>
      <c r="G14" s="755">
        <v>2219.3000000000002</v>
      </c>
      <c r="H14" s="755">
        <v>1306.5</v>
      </c>
      <c r="I14" s="755">
        <v>1671.0721115465201</v>
      </c>
      <c r="J14" s="755">
        <v>2204.8000000000002</v>
      </c>
    </row>
    <row r="15" spans="2:13">
      <c r="B15" s="445" t="s">
        <v>433</v>
      </c>
      <c r="C15" s="753">
        <v>1</v>
      </c>
      <c r="D15" s="754">
        <v>1305</v>
      </c>
      <c r="E15" s="754">
        <v>3435</v>
      </c>
      <c r="F15" s="755">
        <v>2140</v>
      </c>
      <c r="G15" s="755">
        <v>3363.1</v>
      </c>
      <c r="H15" s="755">
        <v>3821.6</v>
      </c>
      <c r="I15" s="755">
        <v>4739.6932932609898</v>
      </c>
      <c r="J15" s="755">
        <v>3369.8</v>
      </c>
    </row>
    <row r="16" spans="2:13">
      <c r="B16" s="445" t="s">
        <v>435</v>
      </c>
      <c r="C16" s="449" t="s">
        <v>521</v>
      </c>
      <c r="D16" s="754">
        <v>1953.3</v>
      </c>
      <c r="E16" s="754">
        <v>2388</v>
      </c>
      <c r="F16" s="755">
        <v>2071.4</v>
      </c>
      <c r="G16" s="755">
        <v>2896.5</v>
      </c>
      <c r="H16" s="755">
        <v>2322</v>
      </c>
      <c r="I16" s="755">
        <v>3402.8852461238498</v>
      </c>
      <c r="J16" s="755">
        <v>5601.3</v>
      </c>
    </row>
    <row r="17" spans="2:10">
      <c r="B17" s="445" t="s">
        <v>439</v>
      </c>
      <c r="C17" s="446" t="s">
        <v>522</v>
      </c>
      <c r="D17" s="754">
        <v>2951.6</v>
      </c>
      <c r="E17" s="754">
        <v>5451</v>
      </c>
      <c r="F17" s="755">
        <v>5425.8</v>
      </c>
      <c r="G17" s="755">
        <v>4786.2</v>
      </c>
      <c r="H17" s="755">
        <v>3623.6</v>
      </c>
      <c r="I17" s="755">
        <v>5754.7950144884799</v>
      </c>
      <c r="J17" s="755">
        <v>5213.3999999999996</v>
      </c>
    </row>
    <row r="18" spans="2:10">
      <c r="B18" s="445" t="s">
        <v>523</v>
      </c>
      <c r="C18" s="446" t="s">
        <v>524</v>
      </c>
      <c r="D18" s="755">
        <v>2161.85</v>
      </c>
      <c r="E18" s="755">
        <v>1649</v>
      </c>
      <c r="F18" s="448"/>
      <c r="G18" s="448"/>
      <c r="H18" s="448"/>
      <c r="I18" s="448"/>
      <c r="J18" s="448"/>
    </row>
    <row r="19" spans="2:10">
      <c r="B19" s="445" t="s">
        <v>447</v>
      </c>
      <c r="C19" s="446" t="s">
        <v>524</v>
      </c>
      <c r="D19" s="755">
        <v>0.35</v>
      </c>
      <c r="E19" s="755">
        <v>2</v>
      </c>
      <c r="F19" s="448"/>
      <c r="G19" s="448"/>
      <c r="H19" s="448"/>
      <c r="I19" s="448"/>
      <c r="J19" s="448"/>
    </row>
    <row r="20" spans="2:10">
      <c r="B20" s="445" t="s">
        <v>525</v>
      </c>
      <c r="C20" s="753">
        <v>1</v>
      </c>
      <c r="D20" s="754">
        <v>3.4</v>
      </c>
      <c r="E20" s="755">
        <v>26</v>
      </c>
      <c r="F20" s="755">
        <v>19.600000000000001</v>
      </c>
      <c r="G20" s="755">
        <v>37.4</v>
      </c>
      <c r="H20" s="755">
        <v>28.6</v>
      </c>
      <c r="I20" s="755">
        <v>25.6</v>
      </c>
      <c r="J20" s="755">
        <v>21</v>
      </c>
    </row>
    <row r="21" spans="2:10">
      <c r="B21" s="450" t="s">
        <v>526</v>
      </c>
      <c r="C21" s="446" t="s">
        <v>527</v>
      </c>
      <c r="D21" s="447"/>
      <c r="E21" s="448" t="s">
        <v>276</v>
      </c>
      <c r="F21" s="448" t="s">
        <v>276</v>
      </c>
      <c r="G21" s="448" t="s">
        <v>276</v>
      </c>
      <c r="H21" s="448" t="s">
        <v>276</v>
      </c>
      <c r="I21" s="755">
        <v>56.7</v>
      </c>
      <c r="J21" s="755">
        <v>189.7</v>
      </c>
    </row>
    <row r="22" spans="2:10" s="454" customFormat="1" ht="14.4" thickBot="1">
      <c r="B22" s="451" t="s">
        <v>528</v>
      </c>
      <c r="C22" s="452"/>
      <c r="D22" s="453">
        <f>SUM(D12:D20)</f>
        <v>13477.4</v>
      </c>
      <c r="E22" s="453">
        <f>SUM(E12:E20)</f>
        <v>16700</v>
      </c>
      <c r="F22" s="453">
        <f>SUM(F12:F21)</f>
        <v>11154.300000000001</v>
      </c>
      <c r="G22" s="453">
        <f>SUM(G12:G21)</f>
        <v>15165.9</v>
      </c>
      <c r="H22" s="453">
        <f>SUM(H12:H21)</f>
        <v>12827.6</v>
      </c>
      <c r="I22" s="453">
        <f t="shared" ref="I22:J22" si="5">SUM(I12:I21)</f>
        <v>18218.259148401961</v>
      </c>
      <c r="J22" s="453">
        <f t="shared" si="5"/>
        <v>19037.000000000004</v>
      </c>
    </row>
    <row r="23" spans="2:10" s="456" customFormat="1">
      <c r="B23" s="455" t="s">
        <v>336</v>
      </c>
      <c r="C23" s="443"/>
      <c r="D23" s="443"/>
      <c r="E23" s="444"/>
      <c r="F23" s="444"/>
      <c r="G23" s="444"/>
      <c r="H23" s="444"/>
      <c r="I23" s="444"/>
      <c r="J23" s="444"/>
    </row>
    <row r="24" spans="2:10">
      <c r="B24" s="445" t="s">
        <v>529</v>
      </c>
      <c r="C24" s="446"/>
      <c r="D24" s="755">
        <v>1644.7</v>
      </c>
      <c r="E24" s="755">
        <v>1272</v>
      </c>
      <c r="F24" s="755">
        <v>2294.1999999999998</v>
      </c>
      <c r="G24" s="755">
        <v>2171.9</v>
      </c>
      <c r="H24" s="755">
        <v>2327.3000000000002</v>
      </c>
      <c r="I24" s="755">
        <v>1795.48</v>
      </c>
      <c r="J24" s="755">
        <v>2706.6332966999998</v>
      </c>
    </row>
    <row r="25" spans="2:10">
      <c r="B25" s="445" t="s">
        <v>530</v>
      </c>
      <c r="C25" s="446"/>
      <c r="D25" s="448"/>
      <c r="E25" s="755">
        <v>216</v>
      </c>
      <c r="F25" s="755">
        <v>592.9</v>
      </c>
      <c r="G25" s="755">
        <v>246.8</v>
      </c>
      <c r="H25" s="755">
        <v>102.8</v>
      </c>
      <c r="I25" s="755">
        <v>54.8</v>
      </c>
      <c r="J25" s="755">
        <v>25.814727999999999</v>
      </c>
    </row>
    <row r="26" spans="2:10">
      <c r="B26" s="445" t="s">
        <v>531</v>
      </c>
      <c r="C26" s="446"/>
      <c r="D26" s="755">
        <v>3.6</v>
      </c>
      <c r="E26" s="755">
        <v>33</v>
      </c>
      <c r="F26" s="755">
        <v>60.8</v>
      </c>
      <c r="G26" s="755">
        <v>11.1</v>
      </c>
      <c r="H26" s="755">
        <v>5.5</v>
      </c>
      <c r="I26" s="755">
        <v>6.7</v>
      </c>
      <c r="J26" s="755">
        <v>5.1058850000000007</v>
      </c>
    </row>
    <row r="27" spans="2:10">
      <c r="B27" s="450" t="s">
        <v>364</v>
      </c>
      <c r="C27" s="446"/>
      <c r="D27" s="755">
        <v>1.7</v>
      </c>
      <c r="E27" s="755">
        <v>11</v>
      </c>
      <c r="F27" s="755">
        <v>14.5</v>
      </c>
      <c r="G27" s="755">
        <v>3.3</v>
      </c>
      <c r="H27" s="755">
        <v>0.7</v>
      </c>
      <c r="I27" s="755">
        <v>4</v>
      </c>
      <c r="J27" s="755">
        <v>1.5910579999999999</v>
      </c>
    </row>
    <row r="28" spans="2:10" s="454" customFormat="1" ht="14.4" thickBot="1">
      <c r="B28" s="457" t="s">
        <v>532</v>
      </c>
      <c r="C28" s="452"/>
      <c r="D28" s="453">
        <f t="shared" ref="D28:J28" si="6">SUM(D24:D27)</f>
        <v>1650</v>
      </c>
      <c r="E28" s="453">
        <f t="shared" si="6"/>
        <v>1532</v>
      </c>
      <c r="F28" s="453">
        <f t="shared" si="6"/>
        <v>2962.4</v>
      </c>
      <c r="G28" s="453">
        <f t="shared" si="6"/>
        <v>2433.1000000000004</v>
      </c>
      <c r="H28" s="453">
        <f t="shared" si="6"/>
        <v>2436.3000000000002</v>
      </c>
      <c r="I28" s="453">
        <f t="shared" si="6"/>
        <v>1860.98</v>
      </c>
      <c r="J28" s="453">
        <f t="shared" si="6"/>
        <v>2739.1449676999996</v>
      </c>
    </row>
    <row r="29" spans="2:10" ht="14.4" thickBot="1">
      <c r="B29" s="458"/>
      <c r="C29" s="459"/>
      <c r="D29" s="459"/>
      <c r="E29" s="460"/>
      <c r="F29" s="460"/>
      <c r="G29" s="460"/>
      <c r="H29" s="460"/>
      <c r="I29" s="460"/>
      <c r="J29" s="460"/>
    </row>
    <row r="30" spans="2:10" ht="14.4" thickBot="1">
      <c r="B30" s="461" t="s">
        <v>533</v>
      </c>
      <c r="C30" s="462"/>
      <c r="D30" s="462"/>
      <c r="E30" s="463"/>
      <c r="F30" s="463"/>
      <c r="G30" s="463"/>
      <c r="H30" s="463"/>
      <c r="I30" s="463"/>
      <c r="J30" s="463"/>
    </row>
    <row r="31" spans="2:10" ht="14.4" thickBot="1">
      <c r="B31" s="464" t="s">
        <v>494</v>
      </c>
      <c r="C31" s="465" t="s">
        <v>534</v>
      </c>
      <c r="D31" s="466" t="s">
        <v>276</v>
      </c>
      <c r="E31" s="466" t="s">
        <v>276</v>
      </c>
      <c r="F31" s="466" t="s">
        <v>276</v>
      </c>
      <c r="G31" s="756">
        <v>251.2</v>
      </c>
      <c r="H31" s="756">
        <f>592.945*0.5+197.989*0.5</f>
        <v>395.46700000000004</v>
      </c>
      <c r="I31" s="756">
        <v>293.7</v>
      </c>
      <c r="J31" s="756">
        <f>578/2</f>
        <v>289</v>
      </c>
    </row>
    <row r="32" spans="2:10" ht="14.4" thickBot="1">
      <c r="B32" s="467"/>
      <c r="C32" s="468"/>
      <c r="D32" s="468"/>
      <c r="E32" s="469"/>
      <c r="F32" s="469"/>
      <c r="G32" s="469"/>
      <c r="H32" s="469"/>
      <c r="I32" s="469"/>
      <c r="J32" s="469"/>
    </row>
    <row r="33" spans="1:10" ht="14.4" thickBot="1">
      <c r="B33" s="461" t="s">
        <v>535</v>
      </c>
      <c r="C33" s="470"/>
      <c r="D33" s="470"/>
      <c r="E33" s="471"/>
      <c r="F33" s="471"/>
      <c r="G33" s="471"/>
      <c r="H33" s="471"/>
      <c r="I33" s="471"/>
      <c r="J33" s="471"/>
    </row>
    <row r="34" spans="1:10" ht="14.4" thickBot="1">
      <c r="B34" s="464" t="s">
        <v>536</v>
      </c>
      <c r="C34" s="472" t="s">
        <v>537</v>
      </c>
      <c r="D34" s="466" t="s">
        <v>276</v>
      </c>
      <c r="E34" s="466" t="s">
        <v>276</v>
      </c>
      <c r="F34" s="466" t="s">
        <v>276</v>
      </c>
      <c r="G34" s="466" t="s">
        <v>276</v>
      </c>
      <c r="H34" s="756">
        <v>1945.6</v>
      </c>
      <c r="I34" s="756">
        <v>579.20000000000005</v>
      </c>
      <c r="J34" s="756">
        <v>1461.9</v>
      </c>
    </row>
    <row r="35" spans="1:10">
      <c r="B35" s="473"/>
      <c r="C35" s="436"/>
      <c r="D35" s="436"/>
      <c r="E35" s="436"/>
      <c r="F35" s="474"/>
      <c r="G35" s="474"/>
      <c r="H35" s="474"/>
      <c r="I35" s="474"/>
      <c r="J35" s="474"/>
    </row>
    <row r="36" spans="1:10">
      <c r="B36" s="436" t="s">
        <v>39</v>
      </c>
      <c r="C36" s="436"/>
      <c r="D36" s="436"/>
      <c r="E36" s="436"/>
      <c r="F36" s="474"/>
      <c r="G36" s="474"/>
      <c r="H36" s="474"/>
      <c r="I36" s="474"/>
      <c r="J36" s="474"/>
    </row>
    <row r="37" spans="1:10">
      <c r="A37" s="757">
        <v>1</v>
      </c>
      <c r="B37" s="475" t="s">
        <v>132</v>
      </c>
      <c r="C37" s="436"/>
      <c r="D37" s="436"/>
      <c r="E37" s="436"/>
      <c r="F37" s="474"/>
      <c r="G37" s="474"/>
      <c r="H37" s="474"/>
      <c r="I37" s="474"/>
      <c r="J37" s="474"/>
    </row>
    <row r="38" spans="1:10">
      <c r="A38" s="757">
        <v>2</v>
      </c>
      <c r="B38" s="475" t="s">
        <v>538</v>
      </c>
      <c r="C38" s="436"/>
      <c r="D38" s="436"/>
      <c r="E38" s="436"/>
      <c r="F38" s="474"/>
      <c r="G38" s="474"/>
      <c r="H38" s="474"/>
      <c r="I38" s="474"/>
      <c r="J38" s="474"/>
    </row>
    <row r="39" spans="1:10" ht="14.4" thickBot="1">
      <c r="B39" s="436"/>
      <c r="C39" s="436"/>
      <c r="D39" s="436"/>
      <c r="E39" s="436"/>
      <c r="F39" s="474"/>
      <c r="G39" s="474"/>
      <c r="H39" s="474"/>
      <c r="I39" s="474"/>
      <c r="J39" s="474"/>
    </row>
    <row r="40" spans="1:10" ht="14.4" thickBot="1">
      <c r="B40" s="476" t="s">
        <v>539</v>
      </c>
      <c r="C40" s="477"/>
      <c r="D40" s="440" t="s">
        <v>254</v>
      </c>
      <c r="E40" s="440" t="s">
        <v>254</v>
      </c>
      <c r="F40" s="440" t="s">
        <v>254</v>
      </c>
      <c r="G40" s="440" t="s">
        <v>254</v>
      </c>
      <c r="H40" s="440" t="s">
        <v>254</v>
      </c>
      <c r="I40" s="440" t="s">
        <v>254</v>
      </c>
      <c r="J40" s="441" t="s">
        <v>254</v>
      </c>
    </row>
    <row r="41" spans="1:10">
      <c r="B41" s="478" t="s">
        <v>515</v>
      </c>
      <c r="C41" s="446"/>
      <c r="D41" s="755">
        <v>110.295</v>
      </c>
      <c r="E41" s="755">
        <v>78</v>
      </c>
      <c r="F41" s="755">
        <v>100.8</v>
      </c>
      <c r="G41" s="755">
        <v>92.2</v>
      </c>
      <c r="H41" s="755">
        <f>98.8</f>
        <v>98.8</v>
      </c>
      <c r="I41" s="755">
        <v>104</v>
      </c>
      <c r="J41" s="755">
        <v>113</v>
      </c>
    </row>
    <row r="42" spans="1:10" ht="14.4" thickBot="1">
      <c r="B42" s="479" t="s">
        <v>540</v>
      </c>
      <c r="C42" s="480"/>
      <c r="D42" s="758">
        <v>9.5</v>
      </c>
      <c r="E42" s="758">
        <v>3</v>
      </c>
      <c r="F42" s="758">
        <v>47.668999999999997</v>
      </c>
      <c r="G42" s="758">
        <v>66.2</v>
      </c>
      <c r="H42" s="758">
        <v>22</v>
      </c>
      <c r="I42" s="758">
        <v>1</v>
      </c>
      <c r="J42" s="758">
        <v>1</v>
      </c>
    </row>
    <row r="43" spans="1:10">
      <c r="B43" s="436"/>
      <c r="C43" s="436"/>
      <c r="D43" s="436"/>
      <c r="E43" s="436"/>
      <c r="F43" s="437"/>
      <c r="G43" s="437"/>
      <c r="H43" s="437"/>
      <c r="I43" s="437"/>
      <c r="J43" s="437"/>
    </row>
    <row r="46" spans="1:10">
      <c r="F46" s="481"/>
      <c r="G46" s="481"/>
      <c r="H46" s="481"/>
      <c r="I46" s="481"/>
      <c r="J46" s="481"/>
    </row>
    <row r="49" spans="10:10">
      <c r="J49" s="481"/>
    </row>
    <row r="1834" spans="2:49" s="482" customFormat="1">
      <c r="B1834" s="429"/>
      <c r="C1834" s="429"/>
      <c r="D1834" s="429"/>
      <c r="E1834" s="429"/>
      <c r="K1834" s="429"/>
      <c r="L1834" s="429"/>
      <c r="M1834" s="429"/>
      <c r="N1834" s="429"/>
      <c r="O1834" s="429"/>
      <c r="P1834" s="429"/>
      <c r="Q1834" s="429"/>
      <c r="R1834" s="429"/>
      <c r="S1834" s="429"/>
      <c r="T1834" s="429"/>
      <c r="U1834" s="429"/>
      <c r="V1834" s="429"/>
      <c r="W1834" s="429"/>
      <c r="X1834" s="429"/>
      <c r="Y1834" s="429"/>
      <c r="Z1834" s="429"/>
      <c r="AA1834" s="429"/>
      <c r="AB1834" s="429"/>
      <c r="AC1834" s="429"/>
      <c r="AD1834" s="429"/>
      <c r="AE1834" s="429"/>
      <c r="AF1834" s="429"/>
      <c r="AG1834" s="429"/>
      <c r="AH1834" s="429"/>
      <c r="AI1834" s="429"/>
      <c r="AJ1834" s="429"/>
      <c r="AK1834" s="429"/>
      <c r="AL1834" s="429"/>
      <c r="AM1834" s="429"/>
      <c r="AN1834" s="429"/>
      <c r="AO1834" s="429"/>
      <c r="AP1834" s="429"/>
      <c r="AQ1834" s="429"/>
      <c r="AR1834" s="429"/>
      <c r="AS1834" s="429"/>
      <c r="AT1834" s="429"/>
      <c r="AU1834" s="429"/>
      <c r="AV1834" s="429"/>
      <c r="AW1834" s="429"/>
    </row>
  </sheetData>
  <mergeCells count="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0127-7721-4EF9-8E7B-EBE3FB91ED14}">
  <sheetPr>
    <tabColor rgb="FFA2B2C8"/>
    <pageSetUpPr fitToPage="1"/>
  </sheetPr>
  <dimension ref="A2:X94"/>
  <sheetViews>
    <sheetView showGridLines="0" topLeftCell="A60" zoomScale="80" zoomScaleNormal="80" workbookViewId="0">
      <selection activeCell="Q42" sqref="Q42"/>
    </sheetView>
  </sheetViews>
  <sheetFormatPr defaultColWidth="7" defaultRowHeight="14.4" outlineLevelRow="1"/>
  <cols>
    <col min="1" max="1" width="7" style="218"/>
    <col min="2" max="2" width="18.8984375" style="218" customWidth="1"/>
    <col min="3" max="3" width="15.5" style="218" customWidth="1"/>
    <col min="4" max="4" width="18.5" style="218" customWidth="1"/>
    <col min="5" max="5" width="10.5" style="219" customWidth="1"/>
    <col min="6" max="6" width="16.69921875" style="218" customWidth="1"/>
    <col min="7" max="7" width="19.8984375" style="220" customWidth="1"/>
    <col min="8" max="12" width="16" style="218" customWidth="1"/>
    <col min="13" max="13" width="7" style="218"/>
    <col min="14" max="14" width="19.3984375" style="218" customWidth="1"/>
    <col min="15" max="15" width="11.8984375" style="218" customWidth="1"/>
    <col min="16" max="17" width="15.09765625" style="218" bestFit="1" customWidth="1"/>
    <col min="18" max="18" width="14.09765625" style="218" bestFit="1" customWidth="1"/>
    <col min="19" max="19" width="10.69921875" style="218" bestFit="1" customWidth="1"/>
    <col min="20" max="20" width="14" style="218" customWidth="1"/>
    <col min="21" max="21" width="21.59765625" style="218" customWidth="1"/>
    <col min="22" max="22" width="21.19921875" style="218" customWidth="1"/>
    <col min="23" max="23" width="8" style="218" bestFit="1" customWidth="1"/>
    <col min="24" max="16384" width="7" style="218"/>
  </cols>
  <sheetData>
    <row r="2" spans="2:22">
      <c r="B2" s="217" t="s">
        <v>541</v>
      </c>
      <c r="C2" s="217"/>
    </row>
    <row r="3" spans="2:22">
      <c r="B3" s="217" t="s">
        <v>542</v>
      </c>
      <c r="C3" s="759">
        <v>45382</v>
      </c>
    </row>
    <row r="4" spans="2:22" ht="15" thickBot="1"/>
    <row r="5" spans="2:22" ht="57.75" customHeight="1" thickBot="1">
      <c r="B5" s="266"/>
      <c r="C5" s="267"/>
      <c r="D5" s="267"/>
      <c r="E5" s="268"/>
      <c r="F5" s="267"/>
      <c r="G5" s="902" t="s">
        <v>598</v>
      </c>
      <c r="H5" s="894"/>
      <c r="I5" s="895"/>
      <c r="J5" s="893" t="s">
        <v>599</v>
      </c>
      <c r="K5" s="894"/>
      <c r="L5" s="895"/>
      <c r="N5" s="896" t="s">
        <v>600</v>
      </c>
      <c r="O5" s="897"/>
      <c r="P5" s="897"/>
      <c r="Q5" s="897"/>
      <c r="R5" s="897"/>
      <c r="S5" s="897"/>
      <c r="T5" s="897"/>
      <c r="U5" s="897"/>
      <c r="V5" s="898"/>
    </row>
    <row r="6" spans="2:22" ht="60.75" customHeight="1" thickBot="1">
      <c r="B6" s="613" t="s">
        <v>543</v>
      </c>
      <c r="C6" s="614" t="s">
        <v>544</v>
      </c>
      <c r="D6" s="613" t="s">
        <v>545</v>
      </c>
      <c r="E6" s="613" t="s">
        <v>601</v>
      </c>
      <c r="F6" s="615"/>
      <c r="G6" s="616" t="s">
        <v>546</v>
      </c>
      <c r="H6" s="617" t="s">
        <v>547</v>
      </c>
      <c r="I6" s="618" t="s">
        <v>548</v>
      </c>
      <c r="J6" s="616" t="s">
        <v>546</v>
      </c>
      <c r="K6" s="617" t="s">
        <v>547</v>
      </c>
      <c r="L6" s="618" t="s">
        <v>548</v>
      </c>
      <c r="N6" s="269" t="s">
        <v>549</v>
      </c>
      <c r="O6" s="269" t="s">
        <v>550</v>
      </c>
      <c r="P6" s="269" t="s">
        <v>551</v>
      </c>
      <c r="Q6" s="269" t="s">
        <v>552</v>
      </c>
      <c r="R6" s="269" t="s">
        <v>553</v>
      </c>
      <c r="S6" s="269" t="s">
        <v>554</v>
      </c>
      <c r="T6" s="269" t="s">
        <v>555</v>
      </c>
      <c r="U6" s="269" t="s">
        <v>556</v>
      </c>
      <c r="V6" s="270" t="s">
        <v>557</v>
      </c>
    </row>
    <row r="7" spans="2:22">
      <c r="B7" s="876" t="s">
        <v>558</v>
      </c>
      <c r="C7" s="876" t="s">
        <v>559</v>
      </c>
      <c r="D7" s="889">
        <v>6.95</v>
      </c>
      <c r="E7" s="246"/>
      <c r="F7" s="243" t="s">
        <v>26</v>
      </c>
      <c r="G7" s="760">
        <v>5035.5084999999999</v>
      </c>
      <c r="H7" s="761">
        <v>840.01599999999962</v>
      </c>
      <c r="I7" s="761">
        <v>4195.4925000000003</v>
      </c>
      <c r="J7" s="271"/>
      <c r="K7" s="271"/>
      <c r="L7" s="271"/>
      <c r="N7" s="619" t="s">
        <v>430</v>
      </c>
      <c r="O7" s="620" t="s">
        <v>548</v>
      </c>
      <c r="P7" s="620">
        <v>15</v>
      </c>
      <c r="Q7" s="621" t="s">
        <v>560</v>
      </c>
      <c r="R7" s="620">
        <v>804</v>
      </c>
      <c r="S7" s="620">
        <v>15.97</v>
      </c>
      <c r="T7" s="620" t="s">
        <v>561</v>
      </c>
      <c r="U7" s="762">
        <v>7.0619340000000017</v>
      </c>
      <c r="V7" s="763">
        <v>5.7779460000000009</v>
      </c>
    </row>
    <row r="8" spans="2:22" ht="15" thickBot="1">
      <c r="B8" s="877"/>
      <c r="C8" s="881"/>
      <c r="D8" s="881"/>
      <c r="E8" s="248"/>
      <c r="F8" s="244" t="s">
        <v>574</v>
      </c>
      <c r="G8" s="768">
        <v>34.996784075000001</v>
      </c>
      <c r="H8" s="272">
        <v>5.8381112000000002</v>
      </c>
      <c r="I8" s="272">
        <v>29.158672875000001</v>
      </c>
      <c r="J8" s="272">
        <v>19.072725706337213</v>
      </c>
      <c r="K8" s="272">
        <v>3.1816835890426076</v>
      </c>
      <c r="L8" s="272">
        <v>15.891042117294605</v>
      </c>
      <c r="N8" s="229" t="s">
        <v>563</v>
      </c>
      <c r="O8" s="230" t="s">
        <v>548</v>
      </c>
      <c r="P8" s="230">
        <v>15</v>
      </c>
      <c r="Q8" s="231" t="s">
        <v>564</v>
      </c>
      <c r="R8" s="230">
        <v>42</v>
      </c>
      <c r="S8" s="230">
        <v>18</v>
      </c>
      <c r="T8" s="230" t="s">
        <v>565</v>
      </c>
      <c r="U8" s="764">
        <v>0.41580000000000006</v>
      </c>
      <c r="V8" s="765">
        <v>0.3402</v>
      </c>
    </row>
    <row r="9" spans="2:22" ht="19.8" customHeight="1">
      <c r="B9" s="877"/>
      <c r="C9" s="882" t="s">
        <v>113</v>
      </c>
      <c r="D9" s="883"/>
      <c r="E9" s="884"/>
      <c r="F9" s="622" t="s">
        <v>26</v>
      </c>
      <c r="G9" s="769">
        <v>5035.5084999999999</v>
      </c>
      <c r="H9" s="769">
        <v>840.01599999999962</v>
      </c>
      <c r="I9" s="769">
        <v>4195.4925000000003</v>
      </c>
      <c r="J9" s="623"/>
      <c r="K9" s="278"/>
      <c r="L9" s="278"/>
      <c r="N9" s="229" t="s">
        <v>566</v>
      </c>
      <c r="O9" s="230" t="s">
        <v>547</v>
      </c>
      <c r="P9" s="230">
        <v>15</v>
      </c>
      <c r="Q9" s="230" t="s">
        <v>564</v>
      </c>
      <c r="R9" s="230">
        <v>3</v>
      </c>
      <c r="S9" s="230">
        <v>18</v>
      </c>
      <c r="T9" s="230" t="s">
        <v>565</v>
      </c>
      <c r="U9" s="764">
        <v>2.9700000000000004E-2</v>
      </c>
      <c r="V9" s="765">
        <v>2.4299999999999999E-2</v>
      </c>
    </row>
    <row r="10" spans="2:22" ht="15" thickBot="1">
      <c r="B10" s="877"/>
      <c r="C10" s="885"/>
      <c r="D10" s="886"/>
      <c r="E10" s="887"/>
      <c r="F10" s="249" t="s">
        <v>562</v>
      </c>
      <c r="G10" s="770">
        <v>34.996784075000001</v>
      </c>
      <c r="H10" s="770">
        <v>5.8381112000000002</v>
      </c>
      <c r="I10" s="770">
        <v>29.158672875000001</v>
      </c>
      <c r="J10" s="770">
        <v>19.072725706337213</v>
      </c>
      <c r="K10" s="771">
        <v>3.1816835890426076</v>
      </c>
      <c r="L10" s="771">
        <v>15.891042117294605</v>
      </c>
      <c r="N10" s="624" t="s">
        <v>602</v>
      </c>
      <c r="O10" s="625" t="s">
        <v>547</v>
      </c>
      <c r="P10" s="625">
        <v>15</v>
      </c>
      <c r="Q10" s="625" t="s">
        <v>575</v>
      </c>
      <c r="R10" s="625">
        <v>20</v>
      </c>
      <c r="S10" s="625">
        <v>30.59</v>
      </c>
      <c r="T10" s="625" t="s">
        <v>565</v>
      </c>
      <c r="U10" s="764">
        <v>0.33649000000000001</v>
      </c>
      <c r="V10" s="765">
        <v>0.27531</v>
      </c>
    </row>
    <row r="11" spans="2:22">
      <c r="B11" s="899" t="s">
        <v>561</v>
      </c>
      <c r="C11" s="863" t="s">
        <v>567</v>
      </c>
      <c r="D11" s="772">
        <v>19.399999999999999</v>
      </c>
      <c r="E11" s="227" t="s">
        <v>568</v>
      </c>
      <c r="F11" s="228" t="s">
        <v>26</v>
      </c>
      <c r="G11" s="774">
        <v>4994</v>
      </c>
      <c r="H11" s="775">
        <v>846.81399999999974</v>
      </c>
      <c r="I11" s="775">
        <v>4149.6759999999995</v>
      </c>
      <c r="J11" s="272" t="s">
        <v>61</v>
      </c>
      <c r="K11" s="272"/>
      <c r="L11" s="272"/>
      <c r="N11" s="624" t="s">
        <v>603</v>
      </c>
      <c r="O11" s="230" t="s">
        <v>547</v>
      </c>
      <c r="P11" s="625">
        <v>15</v>
      </c>
      <c r="Q11" s="625" t="s">
        <v>583</v>
      </c>
      <c r="R11" s="625">
        <v>15</v>
      </c>
      <c r="S11" s="625">
        <v>65</v>
      </c>
      <c r="T11" s="625" t="s">
        <v>572</v>
      </c>
      <c r="U11" s="764">
        <v>0.53625</v>
      </c>
      <c r="V11" s="765">
        <v>0.43874999999999997</v>
      </c>
    </row>
    <row r="12" spans="2:22" ht="15" thickBot="1">
      <c r="B12" s="900"/>
      <c r="C12" s="864"/>
      <c r="D12" s="773">
        <v>20.828517000000002</v>
      </c>
      <c r="E12" s="627" t="s">
        <v>569</v>
      </c>
      <c r="F12" s="234" t="s">
        <v>562</v>
      </c>
      <c r="G12" s="776">
        <v>104.01761389800001</v>
      </c>
      <c r="H12" s="272">
        <v>17.637879794837996</v>
      </c>
      <c r="I12" s="272">
        <v>86.431597110492007</v>
      </c>
      <c r="J12" s="272">
        <v>57.049258933082626</v>
      </c>
      <c r="K12" s="272">
        <v>9.6688097352660414</v>
      </c>
      <c r="L12" s="272">
        <v>47.380449197816588</v>
      </c>
      <c r="N12" s="624" t="s">
        <v>604</v>
      </c>
      <c r="O12" s="230" t="s">
        <v>547</v>
      </c>
      <c r="P12" s="625">
        <v>15</v>
      </c>
      <c r="Q12" s="625" t="s">
        <v>583</v>
      </c>
      <c r="R12" s="625">
        <v>15</v>
      </c>
      <c r="S12" s="625">
        <v>65</v>
      </c>
      <c r="T12" s="625" t="s">
        <v>572</v>
      </c>
      <c r="U12" s="764">
        <v>0.53625</v>
      </c>
      <c r="V12" s="765">
        <v>0.43874999999999997</v>
      </c>
    </row>
    <row r="13" spans="2:22" ht="15" thickBot="1">
      <c r="B13" s="900"/>
      <c r="C13" s="863" t="s">
        <v>559</v>
      </c>
      <c r="D13" s="873">
        <v>6</v>
      </c>
      <c r="E13" s="874" t="s">
        <v>568</v>
      </c>
      <c r="F13" s="239" t="s">
        <v>26</v>
      </c>
      <c r="G13" s="774">
        <v>1045</v>
      </c>
      <c r="H13" s="628"/>
      <c r="I13" s="761">
        <v>1044.7719999999999</v>
      </c>
      <c r="J13" s="277"/>
      <c r="K13" s="277"/>
      <c r="L13" s="277"/>
      <c r="N13" s="629" t="s">
        <v>605</v>
      </c>
      <c r="O13" s="236" t="s">
        <v>547</v>
      </c>
      <c r="P13" s="630">
        <v>15</v>
      </c>
      <c r="Q13" s="630" t="s">
        <v>583</v>
      </c>
      <c r="R13" s="630">
        <v>32</v>
      </c>
      <c r="S13" s="630">
        <v>65</v>
      </c>
      <c r="T13" s="630" t="s">
        <v>572</v>
      </c>
      <c r="U13" s="766">
        <v>1.1439999999999999</v>
      </c>
      <c r="V13" s="767">
        <v>0.93600000000000005</v>
      </c>
    </row>
    <row r="14" spans="2:22" ht="15" thickBot="1">
      <c r="B14" s="900"/>
      <c r="C14" s="864"/>
      <c r="D14" s="864"/>
      <c r="E14" s="864"/>
      <c r="F14" s="234" t="s">
        <v>562</v>
      </c>
      <c r="G14" s="768">
        <v>6.2686320000000002</v>
      </c>
      <c r="H14" s="631"/>
      <c r="I14" s="272">
        <v>6.2686320000000002</v>
      </c>
      <c r="J14" s="272">
        <v>19.360424349915181</v>
      </c>
      <c r="K14" s="272">
        <v>2.6564276109573925</v>
      </c>
      <c r="L14" s="272">
        <v>16.703996738957787</v>
      </c>
    </row>
    <row r="15" spans="2:22">
      <c r="B15" s="900"/>
      <c r="C15" s="867" t="s">
        <v>113</v>
      </c>
      <c r="D15" s="875"/>
      <c r="E15" s="869"/>
      <c r="F15" s="228" t="s">
        <v>26</v>
      </c>
      <c r="G15" s="777">
        <v>6039</v>
      </c>
      <c r="H15" s="778">
        <v>846.81399999999974</v>
      </c>
      <c r="I15" s="778">
        <v>5194.4479999999994</v>
      </c>
      <c r="J15" s="278"/>
      <c r="K15" s="278"/>
      <c r="L15" s="278"/>
    </row>
    <row r="16" spans="2:22" ht="15" thickBot="1">
      <c r="B16" s="901"/>
      <c r="C16" s="870"/>
      <c r="D16" s="871"/>
      <c r="E16" s="872"/>
      <c r="F16" s="632" t="s">
        <v>562</v>
      </c>
      <c r="G16" s="770">
        <v>110.286245898</v>
      </c>
      <c r="H16" s="779">
        <v>17.637879794837996</v>
      </c>
      <c r="I16" s="779">
        <v>92.700229110492003</v>
      </c>
      <c r="J16" s="779">
        <v>76.409683282997804</v>
      </c>
      <c r="K16" s="779">
        <v>12.325237346223433</v>
      </c>
      <c r="L16" s="779">
        <v>64.084445936774372</v>
      </c>
      <c r="N16" s="218" t="s">
        <v>606</v>
      </c>
    </row>
    <row r="17" spans="2:13">
      <c r="B17" s="876" t="s">
        <v>565</v>
      </c>
      <c r="C17" s="245" t="s">
        <v>567</v>
      </c>
      <c r="D17" s="780">
        <v>18</v>
      </c>
      <c r="E17" s="246" t="s">
        <v>568</v>
      </c>
      <c r="F17" s="243" t="s">
        <v>26</v>
      </c>
      <c r="G17" s="760">
        <v>4730.8119999999999</v>
      </c>
      <c r="H17" s="761">
        <v>854.62399999999968</v>
      </c>
      <c r="I17" s="761">
        <v>3876.1880000000001</v>
      </c>
      <c r="J17" s="277"/>
      <c r="K17" s="277"/>
      <c r="L17" s="277"/>
    </row>
    <row r="18" spans="2:13" ht="15" thickBot="1">
      <c r="B18" s="877"/>
      <c r="C18" s="247"/>
      <c r="D18" s="781">
        <v>19.274678000000002</v>
      </c>
      <c r="E18" s="248" t="s">
        <v>569</v>
      </c>
      <c r="F18" s="244" t="s">
        <v>562</v>
      </c>
      <c r="G18" s="768">
        <v>91.184877978536008</v>
      </c>
      <c r="H18" s="272">
        <v>16.472602411072003</v>
      </c>
      <c r="I18" s="272">
        <v>74.712275567464005</v>
      </c>
      <c r="J18" s="272">
        <v>86.017015691471713</v>
      </c>
      <c r="K18" s="272">
        <v>17.025428759056467</v>
      </c>
      <c r="L18" s="272">
        <v>68.991586932415245</v>
      </c>
    </row>
    <row r="19" spans="2:13">
      <c r="B19" s="877"/>
      <c r="C19" s="876" t="s">
        <v>559</v>
      </c>
      <c r="D19" s="889">
        <v>0.77</v>
      </c>
      <c r="E19" s="242"/>
      <c r="F19" s="243" t="s">
        <v>26</v>
      </c>
      <c r="G19" s="760">
        <v>33.325499999999998</v>
      </c>
      <c r="H19" s="628"/>
      <c r="I19" s="761">
        <v>33.325499999999998</v>
      </c>
      <c r="J19" s="277"/>
      <c r="K19" s="277"/>
      <c r="L19" s="277"/>
    </row>
    <row r="20" spans="2:13" ht="15" thickBot="1">
      <c r="B20" s="877"/>
      <c r="C20" s="881"/>
      <c r="D20" s="881"/>
      <c r="E20" s="242"/>
      <c r="F20" s="244" t="s">
        <v>562</v>
      </c>
      <c r="G20" s="768">
        <v>2.5660634999999998E-2</v>
      </c>
      <c r="H20" s="631"/>
      <c r="I20" s="272">
        <v>2.5660634999999998E-2</v>
      </c>
      <c r="J20" s="272">
        <v>13.981482526282475</v>
      </c>
      <c r="K20" s="272">
        <v>0</v>
      </c>
      <c r="L20" s="272">
        <v>13.981482526282475</v>
      </c>
    </row>
    <row r="21" spans="2:13">
      <c r="B21" s="877"/>
      <c r="C21" s="882" t="s">
        <v>113</v>
      </c>
      <c r="D21" s="883"/>
      <c r="E21" s="884"/>
      <c r="F21" s="243" t="s">
        <v>26</v>
      </c>
      <c r="G21" s="769">
        <v>4764.1374999999998</v>
      </c>
      <c r="H21" s="778">
        <v>854.62399999999968</v>
      </c>
      <c r="I21" s="778">
        <v>3909.5135</v>
      </c>
      <c r="J21" s="278"/>
      <c r="K21" s="278"/>
      <c r="L21" s="278"/>
    </row>
    <row r="22" spans="2:13" ht="15" thickBot="1">
      <c r="B22" s="888"/>
      <c r="C22" s="885"/>
      <c r="D22" s="886"/>
      <c r="E22" s="887"/>
      <c r="F22" s="244" t="s">
        <v>562</v>
      </c>
      <c r="G22" s="770">
        <v>91.210538613536002</v>
      </c>
      <c r="H22" s="779">
        <v>16.472602411072003</v>
      </c>
      <c r="I22" s="779">
        <v>74.737936202463999</v>
      </c>
      <c r="J22" s="779">
        <v>99.998498217754189</v>
      </c>
      <c r="K22" s="779">
        <v>17.025428759056467</v>
      </c>
      <c r="L22" s="779">
        <v>82.973069458697722</v>
      </c>
    </row>
    <row r="23" spans="2:13">
      <c r="B23" s="899" t="s">
        <v>570</v>
      </c>
      <c r="C23" s="863" t="s">
        <v>567</v>
      </c>
      <c r="D23" s="772">
        <v>22.5</v>
      </c>
      <c r="E23" s="227" t="s">
        <v>568</v>
      </c>
      <c r="F23" s="228" t="s">
        <v>26</v>
      </c>
      <c r="G23" s="760">
        <v>4841.5374999999995</v>
      </c>
      <c r="H23" s="761">
        <v>872.64599999999973</v>
      </c>
      <c r="I23" s="761">
        <v>3968.8914999999997</v>
      </c>
      <c r="J23" s="277"/>
      <c r="K23" s="277"/>
      <c r="L23" s="277"/>
    </row>
    <row r="24" spans="2:13" ht="15" thickBot="1">
      <c r="B24" s="900"/>
      <c r="C24" s="864"/>
      <c r="D24" s="773">
        <v>24.38</v>
      </c>
      <c r="E24" s="627" t="s">
        <v>569</v>
      </c>
      <c r="F24" s="234" t="s">
        <v>574</v>
      </c>
      <c r="G24" s="776">
        <v>118.0462123958</v>
      </c>
      <c r="H24" s="272">
        <v>21.276826847328</v>
      </c>
      <c r="I24" s="272">
        <v>96.769385548472002</v>
      </c>
      <c r="J24" s="272">
        <v>97.340528817652654</v>
      </c>
      <c r="K24" s="272">
        <v>19.20513527610877</v>
      </c>
      <c r="L24" s="272">
        <v>78.135393541543877</v>
      </c>
    </row>
    <row r="25" spans="2:13">
      <c r="B25" s="900"/>
      <c r="C25" s="863" t="s">
        <v>559</v>
      </c>
      <c r="D25" s="873">
        <v>1</v>
      </c>
      <c r="E25" s="874" t="s">
        <v>568</v>
      </c>
      <c r="F25" s="239" t="s">
        <v>26</v>
      </c>
      <c r="G25" s="633"/>
      <c r="H25" s="634"/>
      <c r="I25" s="634"/>
      <c r="J25" s="277"/>
      <c r="K25" s="277"/>
      <c r="L25" s="277"/>
    </row>
    <row r="26" spans="2:13" ht="15" thickBot="1">
      <c r="B26" s="900"/>
      <c r="C26" s="864"/>
      <c r="D26" s="864"/>
      <c r="E26" s="864"/>
      <c r="F26" s="234" t="s">
        <v>562</v>
      </c>
      <c r="G26" s="635"/>
      <c r="H26" s="631"/>
      <c r="I26" s="631"/>
      <c r="J26" s="272">
        <v>9.130083023896308</v>
      </c>
      <c r="K26" s="272">
        <v>0</v>
      </c>
      <c r="L26" s="272">
        <v>9.130083023896308</v>
      </c>
    </row>
    <row r="27" spans="2:13">
      <c r="B27" s="900"/>
      <c r="C27" s="867" t="s">
        <v>113</v>
      </c>
      <c r="D27" s="875"/>
      <c r="E27" s="869"/>
      <c r="F27" s="228" t="s">
        <v>26</v>
      </c>
      <c r="G27" s="769">
        <v>4841.5374999999995</v>
      </c>
      <c r="H27" s="778">
        <v>872.64599999999973</v>
      </c>
      <c r="I27" s="778">
        <v>3968.8914999999997</v>
      </c>
      <c r="J27" s="278"/>
      <c r="K27" s="278"/>
      <c r="L27" s="278"/>
    </row>
    <row r="28" spans="2:13" ht="15" thickBot="1">
      <c r="B28" s="901"/>
      <c r="C28" s="870"/>
      <c r="D28" s="871"/>
      <c r="E28" s="872"/>
      <c r="F28" s="632" t="s">
        <v>562</v>
      </c>
      <c r="G28" s="770">
        <v>118.0462123958</v>
      </c>
      <c r="H28" s="779">
        <v>21.276826847328</v>
      </c>
      <c r="I28" s="779">
        <v>96.769385548472002</v>
      </c>
      <c r="J28" s="779">
        <v>106.47061184154896</v>
      </c>
      <c r="K28" s="779">
        <v>19.20513527610877</v>
      </c>
      <c r="L28" s="779">
        <v>87.265476565440181</v>
      </c>
      <c r="M28" s="279"/>
    </row>
    <row r="29" spans="2:13">
      <c r="B29" s="876" t="s">
        <v>571</v>
      </c>
      <c r="C29" s="245" t="s">
        <v>567</v>
      </c>
      <c r="D29" s="780">
        <v>8.4</v>
      </c>
      <c r="E29" s="257" t="s">
        <v>568</v>
      </c>
      <c r="F29" s="243" t="s">
        <v>26</v>
      </c>
      <c r="G29" s="760">
        <v>4733.24</v>
      </c>
      <c r="H29" s="761">
        <v>805.59900000000005</v>
      </c>
      <c r="I29" s="761">
        <v>3927.6410000000001</v>
      </c>
      <c r="J29" s="277"/>
      <c r="K29" s="277"/>
      <c r="L29" s="277"/>
    </row>
    <row r="30" spans="2:13" ht="15" thickBot="1">
      <c r="B30" s="877"/>
      <c r="C30" s="247"/>
      <c r="D30" s="781">
        <v>9.0050000000000008</v>
      </c>
      <c r="E30" s="258" t="s">
        <v>569</v>
      </c>
      <c r="F30" s="244" t="s">
        <v>562</v>
      </c>
      <c r="G30" s="776">
        <v>43.036194120419204</v>
      </c>
      <c r="H30" s="272">
        <v>7.2545913931860015</v>
      </c>
      <c r="I30" s="272">
        <v>35.781602727233199</v>
      </c>
      <c r="J30" s="782">
        <v>76.470226865898198</v>
      </c>
      <c r="K30" s="272">
        <v>13.504964573093828</v>
      </c>
      <c r="L30" s="272">
        <v>62.965262292804375</v>
      </c>
    </row>
    <row r="31" spans="2:13">
      <c r="B31" s="877"/>
      <c r="C31" s="245" t="s">
        <v>559</v>
      </c>
      <c r="D31" s="889">
        <v>45</v>
      </c>
      <c r="E31" s="257"/>
      <c r="F31" s="243" t="s">
        <v>26</v>
      </c>
      <c r="G31" s="760">
        <v>74.966000000000008</v>
      </c>
      <c r="H31" s="761">
        <v>74.966000000000008</v>
      </c>
      <c r="I31" s="636"/>
      <c r="J31" s="277"/>
      <c r="K31" s="277"/>
      <c r="L31" s="277"/>
    </row>
    <row r="32" spans="2:13" ht="15" thickBot="1">
      <c r="B32" s="877"/>
      <c r="C32" s="247"/>
      <c r="D32" s="881">
        <v>45</v>
      </c>
      <c r="E32" s="258"/>
      <c r="F32" s="244" t="s">
        <v>562</v>
      </c>
      <c r="G32" s="768">
        <v>3.3734700000000002</v>
      </c>
      <c r="H32" s="272">
        <v>3.3734700000000002</v>
      </c>
      <c r="I32" s="637"/>
      <c r="J32" s="272">
        <v>1.8679656873753279</v>
      </c>
      <c r="K32" s="272">
        <v>1.8679656873753279</v>
      </c>
      <c r="L32" s="272">
        <v>0</v>
      </c>
    </row>
    <row r="33" spans="2:24">
      <c r="B33" s="877"/>
      <c r="C33" s="882" t="s">
        <v>113</v>
      </c>
      <c r="D33" s="883"/>
      <c r="E33" s="884"/>
      <c r="F33" s="243" t="s">
        <v>26</v>
      </c>
      <c r="G33" s="769">
        <v>4808.2060000000001</v>
      </c>
      <c r="H33" s="778">
        <v>880.56500000000005</v>
      </c>
      <c r="I33" s="778">
        <v>3927.6410000000001</v>
      </c>
      <c r="J33" s="278"/>
      <c r="K33" s="278"/>
      <c r="L33" s="278"/>
    </row>
    <row r="34" spans="2:24" ht="15" thickBot="1">
      <c r="B34" s="888"/>
      <c r="C34" s="885"/>
      <c r="D34" s="886"/>
      <c r="E34" s="887"/>
      <c r="F34" s="244" t="s">
        <v>562</v>
      </c>
      <c r="G34" s="783">
        <v>46.409664120419201</v>
      </c>
      <c r="H34" s="779">
        <v>10.628061393186002</v>
      </c>
      <c r="I34" s="779">
        <v>35.781602727233199</v>
      </c>
      <c r="J34" s="779">
        <v>78.338192553273529</v>
      </c>
      <c r="K34" s="779">
        <v>15.372930260469156</v>
      </c>
      <c r="L34" s="779">
        <v>62.965262292804375</v>
      </c>
    </row>
    <row r="35" spans="2:24">
      <c r="B35" s="890" t="s">
        <v>572</v>
      </c>
      <c r="C35" s="863" t="s">
        <v>573</v>
      </c>
      <c r="D35" s="772">
        <v>6.44</v>
      </c>
      <c r="E35" s="227" t="s">
        <v>568</v>
      </c>
      <c r="F35" s="228" t="s">
        <v>26</v>
      </c>
      <c r="G35" s="760">
        <v>3963.1274964000004</v>
      </c>
      <c r="H35" s="761">
        <v>888.5294964000002</v>
      </c>
      <c r="I35" s="761">
        <v>3074.598</v>
      </c>
      <c r="J35" s="277"/>
      <c r="K35" s="277"/>
      <c r="L35" s="277"/>
      <c r="R35" s="859"/>
      <c r="S35" s="859"/>
    </row>
    <row r="36" spans="2:24" ht="15" thickBot="1">
      <c r="B36" s="891"/>
      <c r="C36" s="864"/>
      <c r="D36" s="773">
        <v>7.1214069999999996</v>
      </c>
      <c r="E36" s="627" t="s">
        <v>569</v>
      </c>
      <c r="F36" s="234" t="s">
        <v>562</v>
      </c>
      <c r="G36" s="784">
        <v>28.223043894755435</v>
      </c>
      <c r="H36" s="272">
        <v>6.3275801753694356</v>
      </c>
      <c r="I36" s="272">
        <v>21.895463719386001</v>
      </c>
      <c r="J36" s="272">
        <v>34.848078285927521</v>
      </c>
      <c r="K36" s="272">
        <v>6.7444808269597196</v>
      </c>
      <c r="L36" s="272">
        <v>28.103597458967801</v>
      </c>
      <c r="P36" s="823"/>
      <c r="Q36" s="823"/>
    </row>
    <row r="37" spans="2:24">
      <c r="B37" s="891"/>
      <c r="C37" s="863" t="s">
        <v>559</v>
      </c>
      <c r="D37" s="873">
        <v>75</v>
      </c>
      <c r="E37" s="874" t="s">
        <v>568</v>
      </c>
      <c r="F37" s="239" t="s">
        <v>26</v>
      </c>
      <c r="G37" s="760">
        <v>2293.2660000000001</v>
      </c>
      <c r="H37" s="634"/>
      <c r="I37" s="761">
        <v>2293.2660000000001</v>
      </c>
      <c r="J37" s="277"/>
      <c r="K37" s="277"/>
      <c r="L37" s="277"/>
      <c r="P37" s="279"/>
      <c r="Q37" s="279"/>
      <c r="R37" s="824"/>
      <c r="S37" s="824"/>
      <c r="T37" s="825"/>
      <c r="U37" s="826"/>
      <c r="V37" s="280"/>
      <c r="W37" s="280"/>
      <c r="X37" s="638"/>
    </row>
    <row r="38" spans="2:24" ht="15" thickBot="1">
      <c r="B38" s="891"/>
      <c r="C38" s="864"/>
      <c r="D38" s="864"/>
      <c r="E38" s="864"/>
      <c r="F38" s="234" t="s">
        <v>562</v>
      </c>
      <c r="G38" s="776">
        <v>171.99494999999999</v>
      </c>
      <c r="H38" s="631"/>
      <c r="I38" s="272">
        <v>171.99494999999999</v>
      </c>
      <c r="J38" s="272">
        <v>96.829829533431266</v>
      </c>
      <c r="K38" s="272">
        <v>1.5055043126921415</v>
      </c>
      <c r="L38" s="272">
        <v>95.324325220739127</v>
      </c>
      <c r="P38" s="279"/>
      <c r="Q38" s="279"/>
      <c r="R38" s="824"/>
      <c r="S38" s="824"/>
      <c r="T38" s="826"/>
      <c r="U38" s="826"/>
      <c r="V38" s="280"/>
      <c r="W38" s="280"/>
    </row>
    <row r="39" spans="2:24">
      <c r="B39" s="891"/>
      <c r="C39" s="867" t="s">
        <v>113</v>
      </c>
      <c r="D39" s="875"/>
      <c r="E39" s="869"/>
      <c r="F39" s="228" t="s">
        <v>26</v>
      </c>
      <c r="G39" s="769">
        <v>6256.3934964</v>
      </c>
      <c r="H39" s="778">
        <v>888.5294964000002</v>
      </c>
      <c r="I39" s="778">
        <v>5367.8639999999996</v>
      </c>
      <c r="J39" s="278"/>
      <c r="K39" s="278"/>
      <c r="L39" s="278"/>
      <c r="P39" s="822"/>
      <c r="Q39" s="822"/>
      <c r="R39" s="824"/>
      <c r="S39" s="824"/>
      <c r="T39" s="826"/>
      <c r="U39" s="826"/>
      <c r="V39" s="280"/>
      <c r="W39" s="280"/>
    </row>
    <row r="40" spans="2:24" ht="15" thickBot="1">
      <c r="B40" s="892"/>
      <c r="C40" s="870"/>
      <c r="D40" s="871"/>
      <c r="E40" s="872"/>
      <c r="F40" s="632" t="s">
        <v>574</v>
      </c>
      <c r="G40" s="770">
        <v>200.21799389475541</v>
      </c>
      <c r="H40" s="779">
        <v>6.3275801753694356</v>
      </c>
      <c r="I40" s="779">
        <v>193.890413719386</v>
      </c>
      <c r="J40" s="779">
        <v>131.67790781935878</v>
      </c>
      <c r="K40" s="779">
        <v>8.2499851396518604</v>
      </c>
      <c r="L40" s="779">
        <v>123.42792267970692</v>
      </c>
      <c r="M40" s="261"/>
      <c r="P40" s="822"/>
      <c r="Q40" s="822"/>
      <c r="R40" s="824"/>
      <c r="S40" s="824"/>
      <c r="T40" s="826"/>
      <c r="U40" s="826"/>
      <c r="V40" s="280"/>
      <c r="W40" s="280"/>
    </row>
    <row r="41" spans="2:24" ht="18" customHeight="1">
      <c r="B41" s="876" t="s">
        <v>560</v>
      </c>
      <c r="C41" s="639" t="s">
        <v>607</v>
      </c>
      <c r="D41" s="639"/>
      <c r="E41" s="640"/>
      <c r="F41" s="243" t="s">
        <v>26</v>
      </c>
      <c r="G41" s="760">
        <v>803.7</v>
      </c>
      <c r="H41" s="634"/>
      <c r="I41" s="761">
        <v>803.7</v>
      </c>
      <c r="J41" s="277"/>
      <c r="K41" s="277"/>
      <c r="L41" s="277"/>
      <c r="M41" s="261"/>
      <c r="P41" s="822"/>
      <c r="Q41" s="822"/>
      <c r="R41" s="824"/>
      <c r="S41" s="824"/>
      <c r="T41" s="826"/>
      <c r="U41" s="826"/>
      <c r="V41" s="280"/>
      <c r="W41" s="280"/>
    </row>
    <row r="42" spans="2:24" ht="24.75" customHeight="1" thickBot="1">
      <c r="B42" s="877"/>
      <c r="C42" s="639"/>
      <c r="D42" s="639"/>
      <c r="E42" s="640"/>
      <c r="F42" s="244" t="s">
        <v>608</v>
      </c>
      <c r="G42" s="776">
        <v>15.324943563000003</v>
      </c>
      <c r="H42" s="631"/>
      <c r="I42" s="272">
        <v>15.324943563000003</v>
      </c>
      <c r="J42" s="272">
        <v>8.4089068044157571</v>
      </c>
      <c r="K42" s="272">
        <v>0</v>
      </c>
      <c r="L42" s="272">
        <v>8.4089068044157571</v>
      </c>
      <c r="M42" s="261"/>
    </row>
    <row r="43" spans="2:24">
      <c r="B43" s="878"/>
      <c r="C43" s="245" t="s">
        <v>567</v>
      </c>
      <c r="D43" s="780">
        <v>15.97</v>
      </c>
      <c r="E43" s="257" t="s">
        <v>568</v>
      </c>
      <c r="F43" s="243" t="s">
        <v>26</v>
      </c>
      <c r="G43" s="760">
        <v>3962.9274964000006</v>
      </c>
      <c r="H43" s="761">
        <v>888.5294964000002</v>
      </c>
      <c r="I43" s="761">
        <v>3074.3980000000001</v>
      </c>
      <c r="J43" s="277"/>
      <c r="K43" s="277"/>
      <c r="L43" s="277"/>
    </row>
    <row r="44" spans="2:24" ht="15" thickBot="1">
      <c r="B44" s="878"/>
      <c r="C44" s="247"/>
      <c r="D44" s="781">
        <v>19.067990000000002</v>
      </c>
      <c r="E44" s="258" t="s">
        <v>569</v>
      </c>
      <c r="F44" s="244" t="s">
        <v>562</v>
      </c>
      <c r="G44" s="776">
        <v>75.565061872080236</v>
      </c>
      <c r="H44" s="272">
        <v>16.94247155206024</v>
      </c>
      <c r="I44" s="272">
        <v>58.622590320020002</v>
      </c>
      <c r="J44" s="272">
        <v>54.044150985907599</v>
      </c>
      <c r="K44" s="272">
        <v>12.117117502201451</v>
      </c>
      <c r="L44" s="272">
        <v>41.927033483706147</v>
      </c>
    </row>
    <row r="45" spans="2:24">
      <c r="B45" s="878"/>
      <c r="C45" s="245" t="s">
        <v>559</v>
      </c>
      <c r="D45" s="889">
        <v>60</v>
      </c>
      <c r="E45" s="903" t="s">
        <v>568</v>
      </c>
      <c r="F45" s="243" t="s">
        <v>26</v>
      </c>
      <c r="G45" s="760">
        <v>1503.0238760000002</v>
      </c>
      <c r="H45" s="761">
        <v>15.737532</v>
      </c>
      <c r="I45" s="761">
        <v>1487.2863440000001</v>
      </c>
      <c r="J45" s="277"/>
      <c r="K45" s="277"/>
      <c r="L45" s="277"/>
      <c r="X45" s="638"/>
    </row>
    <row r="46" spans="2:24" ht="15" thickBot="1">
      <c r="B46" s="878"/>
      <c r="C46" s="247"/>
      <c r="D46" s="881"/>
      <c r="E46" s="881"/>
      <c r="F46" s="244" t="s">
        <v>574</v>
      </c>
      <c r="G46" s="776">
        <v>90.181432560000019</v>
      </c>
      <c r="H46" s="782">
        <v>0.94425192000000002</v>
      </c>
      <c r="I46" s="782">
        <v>89.23718064000002</v>
      </c>
      <c r="J46" s="272">
        <v>126.15382571050452</v>
      </c>
      <c r="K46" s="272">
        <v>0.51811782291590303</v>
      </c>
      <c r="L46" s="782">
        <v>125.63570788758862</v>
      </c>
    </row>
    <row r="47" spans="2:24">
      <c r="B47" s="878"/>
      <c r="C47" s="882" t="s">
        <v>113</v>
      </c>
      <c r="D47" s="883"/>
      <c r="E47" s="884"/>
      <c r="F47" s="243" t="s">
        <v>26</v>
      </c>
      <c r="G47" s="769">
        <v>6269.6513724000006</v>
      </c>
      <c r="H47" s="778">
        <v>904.26702840000019</v>
      </c>
      <c r="I47" s="778">
        <v>5365.3843440000001</v>
      </c>
      <c r="J47" s="278"/>
      <c r="K47" s="278"/>
      <c r="L47" s="278"/>
      <c r="M47" s="638"/>
    </row>
    <row r="48" spans="2:24" ht="15" thickBot="1">
      <c r="B48" s="879"/>
      <c r="C48" s="885"/>
      <c r="D48" s="886"/>
      <c r="E48" s="887"/>
      <c r="F48" s="244" t="s">
        <v>562</v>
      </c>
      <c r="G48" s="770">
        <v>181.07143799508026</v>
      </c>
      <c r="H48" s="771">
        <v>17.88672347206024</v>
      </c>
      <c r="I48" s="771">
        <v>163.18471452302003</v>
      </c>
      <c r="J48" s="771">
        <v>188.60688350082788</v>
      </c>
      <c r="K48" s="771">
        <v>12.635235325117353</v>
      </c>
      <c r="L48" s="771">
        <v>175.97164817571053</v>
      </c>
    </row>
    <row r="49" spans="2:24">
      <c r="B49" s="860" t="s">
        <v>564</v>
      </c>
      <c r="C49" s="641" t="s">
        <v>607</v>
      </c>
      <c r="D49" s="642"/>
      <c r="E49" s="643"/>
      <c r="F49" s="273" t="s">
        <v>26</v>
      </c>
      <c r="G49" s="760">
        <v>827.86800000000005</v>
      </c>
      <c r="H49" s="760">
        <v>2.968</v>
      </c>
      <c r="I49" s="785">
        <v>824.90000000000009</v>
      </c>
      <c r="J49" s="281"/>
      <c r="K49" s="281"/>
      <c r="L49" s="281"/>
    </row>
    <row r="50" spans="2:24" ht="15" thickBot="1">
      <c r="B50" s="861"/>
      <c r="C50" s="642"/>
      <c r="D50" s="642"/>
      <c r="E50" s="643"/>
      <c r="F50" s="274" t="s">
        <v>562</v>
      </c>
      <c r="G50" s="776">
        <v>13.573694250000003</v>
      </c>
      <c r="H50" s="776">
        <v>0.35700525</v>
      </c>
      <c r="I50" s="786">
        <v>13.216689000000002</v>
      </c>
      <c r="J50" s="786">
        <v>14.214598908430998</v>
      </c>
      <c r="K50" s="782">
        <v>2.9383200000000002E-2</v>
      </c>
      <c r="L50" s="786">
        <v>14.185215708430999</v>
      </c>
    </row>
    <row r="51" spans="2:24">
      <c r="B51" s="861"/>
      <c r="C51" s="863" t="s">
        <v>567</v>
      </c>
      <c r="D51" s="772">
        <v>18</v>
      </c>
      <c r="E51" s="227" t="s">
        <v>568</v>
      </c>
      <c r="F51" s="273" t="s">
        <v>26</v>
      </c>
      <c r="G51" s="760">
        <v>3964.4917500000001</v>
      </c>
      <c r="H51" s="761">
        <v>889.72874999999999</v>
      </c>
      <c r="I51" s="761">
        <v>3074.7629999999999</v>
      </c>
      <c r="J51" s="277"/>
      <c r="K51" s="277"/>
      <c r="L51" s="277"/>
    </row>
    <row r="52" spans="2:24" ht="15" thickBot="1">
      <c r="B52" s="861"/>
      <c r="C52" s="864"/>
      <c r="D52" s="787">
        <v>18</v>
      </c>
      <c r="E52" s="627" t="s">
        <v>568</v>
      </c>
      <c r="F52" s="274" t="s">
        <v>562</v>
      </c>
      <c r="G52" s="776">
        <v>71.414275500000002</v>
      </c>
      <c r="H52" s="272">
        <v>16.068541499999998</v>
      </c>
      <c r="I52" s="272">
        <v>55.345734</v>
      </c>
      <c r="J52" s="272">
        <v>73.350437014933206</v>
      </c>
      <c r="K52" s="272">
        <v>16.454330125874183</v>
      </c>
      <c r="L52" s="272">
        <v>56.89610688905902</v>
      </c>
    </row>
    <row r="53" spans="2:24">
      <c r="B53" s="861"/>
      <c r="C53" s="865" t="s">
        <v>559</v>
      </c>
      <c r="D53" s="626"/>
      <c r="E53" s="627"/>
      <c r="F53" s="275" t="s">
        <v>26</v>
      </c>
      <c r="G53" s="760">
        <v>1411.7236789999999</v>
      </c>
      <c r="H53" s="761">
        <v>46.244678999999998</v>
      </c>
      <c r="I53" s="761">
        <v>1365.479</v>
      </c>
      <c r="J53" s="277"/>
      <c r="K53" s="277"/>
      <c r="L53" s="277"/>
      <c r="X53" s="638"/>
    </row>
    <row r="54" spans="2:24" ht="15" thickBot="1">
      <c r="B54" s="861"/>
      <c r="C54" s="866"/>
      <c r="D54" s="788">
        <v>35.79</v>
      </c>
      <c r="E54" s="233"/>
      <c r="F54" s="274" t="s">
        <v>562</v>
      </c>
      <c r="G54" s="776">
        <v>50.525590471409998</v>
      </c>
      <c r="H54" s="272">
        <v>1.65509706141</v>
      </c>
      <c r="I54" s="272">
        <v>48.870493410000002</v>
      </c>
      <c r="J54" s="272">
        <v>68.487306367694629</v>
      </c>
      <c r="K54" s="272">
        <v>1.3364374808501547</v>
      </c>
      <c r="L54" s="782">
        <v>67.150868886844478</v>
      </c>
    </row>
    <row r="55" spans="2:24">
      <c r="B55" s="861"/>
      <c r="C55" s="867" t="s">
        <v>113</v>
      </c>
      <c r="D55" s="868"/>
      <c r="E55" s="869"/>
      <c r="F55" s="273" t="s">
        <v>26</v>
      </c>
      <c r="G55" s="769">
        <v>6204.0834290000003</v>
      </c>
      <c r="H55" s="778">
        <v>938.94142899999997</v>
      </c>
      <c r="I55" s="778">
        <v>5265.1419999999998</v>
      </c>
      <c r="J55" s="278"/>
      <c r="K55" s="278"/>
      <c r="L55" s="278"/>
    </row>
    <row r="56" spans="2:24" ht="15" thickBot="1">
      <c r="B56" s="862"/>
      <c r="C56" s="870"/>
      <c r="D56" s="871"/>
      <c r="E56" s="872"/>
      <c r="F56" s="276" t="s">
        <v>562</v>
      </c>
      <c r="G56" s="770">
        <v>135.51356022140999</v>
      </c>
      <c r="H56" s="771">
        <v>18.080643811409999</v>
      </c>
      <c r="I56" s="771">
        <v>117.43291641</v>
      </c>
      <c r="J56" s="779">
        <v>156.05234229105881</v>
      </c>
      <c r="K56" s="779">
        <v>17.820150806724339</v>
      </c>
      <c r="L56" s="779">
        <v>138.23219148433449</v>
      </c>
    </row>
    <row r="57" spans="2:24">
      <c r="B57" s="876" t="s">
        <v>575</v>
      </c>
      <c r="C57" s="639" t="s">
        <v>607</v>
      </c>
      <c r="D57" s="639"/>
      <c r="E57" s="640"/>
      <c r="F57" s="243" t="s">
        <v>26</v>
      </c>
      <c r="G57" s="760">
        <v>847.53500000000008</v>
      </c>
      <c r="H57" s="760">
        <v>22.635000000000002</v>
      </c>
      <c r="I57" s="761">
        <v>824.90000000000009</v>
      </c>
      <c r="J57" s="277"/>
      <c r="K57" s="277"/>
      <c r="L57" s="277"/>
    </row>
    <row r="58" spans="2:24" ht="15" thickBot="1">
      <c r="B58" s="877"/>
      <c r="C58" s="639"/>
      <c r="D58" s="639"/>
      <c r="E58" s="640"/>
      <c r="F58" s="244" t="s">
        <v>608</v>
      </c>
      <c r="G58" s="776">
        <v>13.871726530000002</v>
      </c>
      <c r="H58" s="776">
        <v>0.65503752999999998</v>
      </c>
      <c r="I58" s="272">
        <v>13.216689000000002</v>
      </c>
      <c r="J58" s="272">
        <v>13.6010004415</v>
      </c>
      <c r="K58" s="786">
        <v>0.38431144149999996</v>
      </c>
      <c r="L58" s="786">
        <v>13.216689000000001</v>
      </c>
    </row>
    <row r="59" spans="2:24">
      <c r="B59" s="878"/>
      <c r="C59" s="245" t="s">
        <v>567</v>
      </c>
      <c r="D59" s="780">
        <v>30.59</v>
      </c>
      <c r="E59" s="257" t="s">
        <v>568</v>
      </c>
      <c r="F59" s="243" t="s">
        <v>26</v>
      </c>
      <c r="G59" s="760">
        <v>4743.2574999999997</v>
      </c>
      <c r="H59" s="761">
        <v>911.51599999999974</v>
      </c>
      <c r="I59" s="761">
        <v>3831.7414999999996</v>
      </c>
      <c r="J59" s="277"/>
      <c r="K59" s="277"/>
      <c r="L59" s="277"/>
    </row>
    <row r="60" spans="2:24" ht="15" thickBot="1">
      <c r="B60" s="878"/>
      <c r="C60" s="247"/>
      <c r="D60" s="781">
        <v>30.59</v>
      </c>
      <c r="E60" s="258" t="s">
        <v>568</v>
      </c>
      <c r="F60" s="244" t="s">
        <v>562</v>
      </c>
      <c r="G60" s="776">
        <v>145.09624692499997</v>
      </c>
      <c r="H60" s="272">
        <v>27.88327443999999</v>
      </c>
      <c r="I60" s="272">
        <v>117.21297248499999</v>
      </c>
      <c r="J60" s="272">
        <v>111.91531898374998</v>
      </c>
      <c r="K60" s="786">
        <v>22.542603816999993</v>
      </c>
      <c r="L60" s="272">
        <v>89.372715166749984</v>
      </c>
    </row>
    <row r="61" spans="2:24">
      <c r="B61" s="878"/>
      <c r="C61" s="245" t="s">
        <v>559</v>
      </c>
      <c r="D61" s="880"/>
      <c r="E61" s="257"/>
      <c r="F61" s="243" t="s">
        <v>26</v>
      </c>
      <c r="G61" s="633"/>
      <c r="H61" s="634"/>
      <c r="I61" s="634"/>
      <c r="J61" s="277"/>
      <c r="K61" s="277"/>
      <c r="L61" s="277"/>
    </row>
    <row r="62" spans="2:24" ht="15" thickBot="1">
      <c r="B62" s="878"/>
      <c r="C62" s="247"/>
      <c r="D62" s="881"/>
      <c r="E62" s="258"/>
      <c r="F62" s="244" t="s">
        <v>574</v>
      </c>
      <c r="G62" s="635"/>
      <c r="H62" s="637"/>
      <c r="I62" s="637"/>
      <c r="J62" s="782">
        <v>21.9917220345</v>
      </c>
      <c r="K62" s="782">
        <v>0</v>
      </c>
      <c r="L62" s="782">
        <v>21.9917220345</v>
      </c>
    </row>
    <row r="63" spans="2:24">
      <c r="B63" s="878"/>
      <c r="C63" s="882" t="s">
        <v>113</v>
      </c>
      <c r="D63" s="883"/>
      <c r="E63" s="884"/>
      <c r="F63" s="243" t="s">
        <v>26</v>
      </c>
      <c r="G63" s="769">
        <v>5590.7924999999996</v>
      </c>
      <c r="H63" s="778">
        <v>934.15099999999973</v>
      </c>
      <c r="I63" s="778">
        <v>4656.6414999999997</v>
      </c>
      <c r="J63" s="278"/>
      <c r="K63" s="278"/>
      <c r="L63" s="278"/>
    </row>
    <row r="64" spans="2:24" ht="15" outlineLevel="1" thickBot="1">
      <c r="B64" s="879"/>
      <c r="C64" s="885"/>
      <c r="D64" s="886"/>
      <c r="E64" s="887"/>
      <c r="F64" s="244" t="s">
        <v>562</v>
      </c>
      <c r="G64" s="770">
        <v>158.96797345499996</v>
      </c>
      <c r="H64" s="771">
        <v>28.538311969999992</v>
      </c>
      <c r="I64" s="771">
        <v>130.429661485</v>
      </c>
      <c r="J64" s="771">
        <v>147.50804145974996</v>
      </c>
      <c r="K64" s="771">
        <v>22.926915258499992</v>
      </c>
      <c r="L64" s="771">
        <v>124.58112620124999</v>
      </c>
    </row>
    <row r="65" spans="2:14" outlineLevel="1">
      <c r="B65" s="860" t="s">
        <v>576</v>
      </c>
      <c r="C65" s="641" t="s">
        <v>607</v>
      </c>
      <c r="D65" s="641"/>
      <c r="E65" s="643"/>
      <c r="F65" s="273" t="s">
        <v>26</v>
      </c>
      <c r="G65" s="760">
        <v>847.53500000000008</v>
      </c>
      <c r="H65" s="760">
        <v>22.635000000000002</v>
      </c>
      <c r="I65" s="785">
        <v>824.90000000000009</v>
      </c>
      <c r="J65" s="281"/>
      <c r="K65" s="281"/>
      <c r="L65" s="281"/>
    </row>
    <row r="66" spans="2:14" ht="15" outlineLevel="1" thickBot="1">
      <c r="B66" s="861"/>
      <c r="C66" s="642"/>
      <c r="D66" s="642"/>
      <c r="E66" s="643"/>
      <c r="F66" s="274" t="s">
        <v>562</v>
      </c>
      <c r="G66" s="776">
        <v>13.871726530000002</v>
      </c>
      <c r="H66" s="776">
        <v>0.65503752999999998</v>
      </c>
      <c r="I66" s="786">
        <v>13.216689000000002</v>
      </c>
      <c r="J66" s="786">
        <v>13.87172653</v>
      </c>
      <c r="K66" s="786">
        <v>0.65503752999999998</v>
      </c>
      <c r="L66" s="786">
        <v>13.216689000000001</v>
      </c>
    </row>
    <row r="67" spans="2:14" outlineLevel="1">
      <c r="B67" s="861"/>
      <c r="C67" s="863" t="s">
        <v>567</v>
      </c>
      <c r="D67" s="772">
        <v>63</v>
      </c>
      <c r="E67" s="227" t="s">
        <v>568</v>
      </c>
      <c r="F67" s="273" t="s">
        <v>26</v>
      </c>
      <c r="G67" s="760">
        <v>5512.9831451000009</v>
      </c>
      <c r="H67" s="761">
        <v>905.95929589999969</v>
      </c>
      <c r="I67" s="761">
        <v>4607.0238492000008</v>
      </c>
      <c r="J67" s="277"/>
      <c r="K67" s="277"/>
      <c r="L67" s="277"/>
    </row>
    <row r="68" spans="2:14" ht="15" outlineLevel="1" thickBot="1">
      <c r="B68" s="861"/>
      <c r="C68" s="864"/>
      <c r="D68" s="773">
        <v>63</v>
      </c>
      <c r="E68" s="627" t="s">
        <v>568</v>
      </c>
      <c r="F68" s="274" t="s">
        <v>562</v>
      </c>
      <c r="G68" s="776">
        <v>347.31793814129998</v>
      </c>
      <c r="H68" s="272">
        <v>57.075435641699997</v>
      </c>
      <c r="I68" s="272">
        <v>290.24250249959999</v>
      </c>
      <c r="J68" s="272">
        <v>256.31817709396501</v>
      </c>
      <c r="K68" s="272">
        <v>43.938963100934998</v>
      </c>
      <c r="L68" s="272">
        <v>212.37921399303002</v>
      </c>
      <c r="N68" s="280"/>
    </row>
    <row r="69" spans="2:14" outlineLevel="1">
      <c r="B69" s="861"/>
      <c r="C69" s="863" t="s">
        <v>559</v>
      </c>
      <c r="D69" s="863"/>
      <c r="E69" s="627"/>
      <c r="F69" s="275" t="s">
        <v>26</v>
      </c>
      <c r="G69" s="633"/>
      <c r="H69" s="634"/>
      <c r="I69" s="634"/>
      <c r="J69" s="277"/>
      <c r="K69" s="277"/>
      <c r="L69" s="277"/>
    </row>
    <row r="70" spans="2:14" ht="15" outlineLevel="1" thickBot="1">
      <c r="B70" s="861"/>
      <c r="C70" s="864"/>
      <c r="D70" s="864"/>
      <c r="E70" s="233"/>
      <c r="F70" s="274" t="s">
        <v>562</v>
      </c>
      <c r="G70" s="635"/>
      <c r="H70" s="637"/>
      <c r="I70" s="637"/>
      <c r="J70" s="782">
        <v>0</v>
      </c>
      <c r="K70" s="272">
        <v>0</v>
      </c>
      <c r="L70" s="782">
        <v>0</v>
      </c>
    </row>
    <row r="71" spans="2:14">
      <c r="B71" s="861"/>
      <c r="C71" s="867" t="s">
        <v>113</v>
      </c>
      <c r="D71" s="875"/>
      <c r="E71" s="869"/>
      <c r="F71" s="273" t="s">
        <v>26</v>
      </c>
      <c r="G71" s="769">
        <v>6360.5181451000008</v>
      </c>
      <c r="H71" s="778">
        <v>928.59429589999968</v>
      </c>
      <c r="I71" s="778">
        <v>5431.9238492000004</v>
      </c>
      <c r="J71" s="278"/>
      <c r="K71" s="278"/>
      <c r="L71" s="278"/>
    </row>
    <row r="72" spans="2:14" ht="15" thickBot="1">
      <c r="B72" s="862"/>
      <c r="C72" s="870"/>
      <c r="D72" s="871"/>
      <c r="E72" s="872"/>
      <c r="F72" s="276" t="s">
        <v>562</v>
      </c>
      <c r="G72" s="770">
        <v>361.18966467129997</v>
      </c>
      <c r="H72" s="771">
        <v>57.730473171699998</v>
      </c>
      <c r="I72" s="771">
        <v>303.45919149960002</v>
      </c>
      <c r="J72" s="771">
        <v>270.18990362396499</v>
      </c>
      <c r="K72" s="771">
        <v>43.938963100934998</v>
      </c>
      <c r="L72" s="771">
        <v>225.59590299303002</v>
      </c>
    </row>
    <row r="73" spans="2:14">
      <c r="B73" s="876" t="s">
        <v>583</v>
      </c>
      <c r="C73" s="639" t="s">
        <v>607</v>
      </c>
      <c r="D73" s="639"/>
      <c r="E73" s="640"/>
      <c r="F73" s="243" t="s">
        <v>26</v>
      </c>
      <c r="G73" s="760">
        <v>909.55600000000004</v>
      </c>
      <c r="H73" s="760">
        <v>84.656000000000006</v>
      </c>
      <c r="I73" s="785">
        <v>824.90000000000009</v>
      </c>
      <c r="J73" s="281"/>
      <c r="K73" s="281"/>
      <c r="L73" s="281"/>
    </row>
    <row r="74" spans="2:14" ht="15" thickBot="1">
      <c r="B74" s="877"/>
      <c r="C74" s="639"/>
      <c r="D74" s="639"/>
      <c r="E74" s="640"/>
      <c r="F74" s="244" t="s">
        <v>562</v>
      </c>
      <c r="G74" s="789">
        <v>17.903091530000005</v>
      </c>
      <c r="H74" s="776">
        <v>4.6864025300000005</v>
      </c>
      <c r="I74" s="786">
        <v>13.216689000000002</v>
      </c>
      <c r="J74" s="786">
        <v>16.088977280000002</v>
      </c>
      <c r="K74" s="786">
        <v>2.8722882799999998</v>
      </c>
      <c r="L74" s="786">
        <v>13.216689000000001</v>
      </c>
    </row>
    <row r="75" spans="2:14">
      <c r="B75" s="878"/>
      <c r="C75" s="245" t="s">
        <v>567</v>
      </c>
      <c r="D75" s="780">
        <v>65</v>
      </c>
      <c r="E75" s="257" t="s">
        <v>568</v>
      </c>
      <c r="F75" s="243" t="s">
        <v>26</v>
      </c>
      <c r="G75" s="760">
        <v>5598.5849999999991</v>
      </c>
      <c r="H75" s="761">
        <v>1086.0529999999997</v>
      </c>
      <c r="I75" s="761">
        <v>4512.5319999999992</v>
      </c>
      <c r="J75" s="277"/>
      <c r="K75" s="277"/>
      <c r="L75" s="277"/>
    </row>
    <row r="76" spans="2:14" ht="15" thickBot="1">
      <c r="B76" s="878"/>
      <c r="C76" s="247"/>
      <c r="D76" s="781">
        <v>65</v>
      </c>
      <c r="E76" s="258" t="s">
        <v>568</v>
      </c>
      <c r="F76" s="244" t="s">
        <v>562</v>
      </c>
      <c r="G76" s="776">
        <v>363.90802499999995</v>
      </c>
      <c r="H76" s="272">
        <v>70.593445000000003</v>
      </c>
      <c r="I76" s="272">
        <v>293.31457999999998</v>
      </c>
      <c r="J76" s="272">
        <v>356.44248591358496</v>
      </c>
      <c r="K76" s="272">
        <v>64.510340788764978</v>
      </c>
      <c r="L76" s="272">
        <v>291.93214512482001</v>
      </c>
    </row>
    <row r="77" spans="2:14">
      <c r="B77" s="878"/>
      <c r="C77" s="245" t="s">
        <v>559</v>
      </c>
      <c r="D77" s="880"/>
      <c r="E77" s="257"/>
      <c r="F77" s="243" t="s">
        <v>26</v>
      </c>
      <c r="G77" s="633"/>
      <c r="H77" s="634"/>
      <c r="I77" s="634"/>
      <c r="J77" s="277"/>
      <c r="K77" s="277"/>
      <c r="L77" s="277"/>
    </row>
    <row r="78" spans="2:14" ht="15" thickBot="1">
      <c r="B78" s="878"/>
      <c r="C78" s="247"/>
      <c r="D78" s="881"/>
      <c r="E78" s="258"/>
      <c r="F78" s="244" t="s">
        <v>574</v>
      </c>
      <c r="G78" s="635"/>
      <c r="H78" s="637"/>
      <c r="I78" s="637"/>
      <c r="J78" s="782">
        <v>0</v>
      </c>
      <c r="K78" s="782">
        <v>0</v>
      </c>
      <c r="L78" s="782">
        <v>0</v>
      </c>
    </row>
    <row r="79" spans="2:14">
      <c r="B79" s="878"/>
      <c r="C79" s="882" t="s">
        <v>113</v>
      </c>
      <c r="D79" s="883"/>
      <c r="E79" s="884"/>
      <c r="F79" s="243" t="s">
        <v>26</v>
      </c>
      <c r="G79" s="769">
        <v>6508.1409999999996</v>
      </c>
      <c r="H79" s="778">
        <v>1170.7089999999996</v>
      </c>
      <c r="I79" s="778">
        <v>5337.4319999999989</v>
      </c>
      <c r="J79" s="278"/>
      <c r="K79" s="278"/>
      <c r="L79" s="278"/>
    </row>
    <row r="80" spans="2:14" ht="15" thickBot="1">
      <c r="B80" s="879"/>
      <c r="C80" s="885"/>
      <c r="D80" s="886"/>
      <c r="E80" s="887"/>
      <c r="F80" s="244" t="s">
        <v>562</v>
      </c>
      <c r="G80" s="770">
        <v>381.81111652999994</v>
      </c>
      <c r="H80" s="771">
        <v>75.279847529999998</v>
      </c>
      <c r="I80" s="771">
        <v>306.53126899999995</v>
      </c>
      <c r="J80" s="771">
        <v>372.53146319358495</v>
      </c>
      <c r="K80" s="771">
        <v>67.382629068764984</v>
      </c>
      <c r="L80" s="771">
        <v>305.14883412481998</v>
      </c>
    </row>
    <row r="81" spans="1:12">
      <c r="B81" s="223"/>
      <c r="C81" s="223"/>
      <c r="D81" s="223"/>
      <c r="E81" s="223"/>
      <c r="F81" s="223"/>
      <c r="G81" s="262"/>
      <c r="H81" s="262"/>
      <c r="I81" s="262"/>
      <c r="J81" s="262"/>
      <c r="K81" s="262"/>
      <c r="L81" s="262"/>
    </row>
    <row r="82" spans="1:12">
      <c r="B82" s="263" t="s">
        <v>39</v>
      </c>
    </row>
    <row r="83" spans="1:12">
      <c r="A83" s="218">
        <v>1</v>
      </c>
      <c r="B83" s="282" t="s">
        <v>132</v>
      </c>
      <c r="C83" s="264"/>
      <c r="D83" s="264"/>
      <c r="F83" s="264"/>
    </row>
    <row r="84" spans="1:12">
      <c r="A84" s="218">
        <v>2</v>
      </c>
      <c r="B84" s="282" t="s">
        <v>577</v>
      </c>
      <c r="C84" s="264"/>
      <c r="D84" s="264"/>
      <c r="F84" s="264"/>
    </row>
    <row r="85" spans="1:12">
      <c r="A85" s="218">
        <v>3</v>
      </c>
      <c r="B85" s="282" t="s">
        <v>609</v>
      </c>
      <c r="C85" s="264"/>
      <c r="D85" s="264"/>
      <c r="F85" s="264"/>
    </row>
    <row r="86" spans="1:12">
      <c r="A86" s="218">
        <v>4</v>
      </c>
      <c r="B86" s="282" t="s">
        <v>597</v>
      </c>
      <c r="C86" s="264"/>
      <c r="D86" s="264"/>
      <c r="F86" s="264"/>
    </row>
    <row r="87" spans="1:12">
      <c r="A87" s="218">
        <v>5</v>
      </c>
      <c r="B87" s="282" t="s">
        <v>610</v>
      </c>
      <c r="C87" s="264"/>
      <c r="D87" s="264"/>
      <c r="F87" s="264"/>
    </row>
    <row r="88" spans="1:12">
      <c r="A88" s="282">
        <v>6</v>
      </c>
      <c r="B88" s="282" t="s">
        <v>611</v>
      </c>
    </row>
    <row r="89" spans="1:12">
      <c r="A89" s="218">
        <v>7</v>
      </c>
      <c r="B89" s="282" t="s">
        <v>612</v>
      </c>
    </row>
    <row r="90" spans="1:12">
      <c r="A90" s="218">
        <v>8</v>
      </c>
      <c r="B90" s="282" t="s">
        <v>613</v>
      </c>
    </row>
    <row r="91" spans="1:12">
      <c r="A91" s="790">
        <v>9</v>
      </c>
      <c r="B91" s="282" t="s">
        <v>614</v>
      </c>
    </row>
    <row r="92" spans="1:12" ht="17.25" customHeight="1">
      <c r="A92" s="218">
        <v>10</v>
      </c>
      <c r="B92" s="282" t="s">
        <v>615</v>
      </c>
    </row>
    <row r="93" spans="1:12">
      <c r="A93" s="218">
        <v>11</v>
      </c>
      <c r="B93" s="282" t="s">
        <v>578</v>
      </c>
    </row>
    <row r="94" spans="1:12">
      <c r="A94" s="282">
        <v>12</v>
      </c>
      <c r="B94" s="282" t="s">
        <v>616</v>
      </c>
    </row>
  </sheetData>
  <mergeCells count="52">
    <mergeCell ref="B17:B22"/>
    <mergeCell ref="C19:C20"/>
    <mergeCell ref="C11:C12"/>
    <mergeCell ref="C13:C14"/>
    <mergeCell ref="D13:D14"/>
    <mergeCell ref="E13:E14"/>
    <mergeCell ref="C15:E16"/>
    <mergeCell ref="N5:V5"/>
    <mergeCell ref="B7:B10"/>
    <mergeCell ref="C7:C8"/>
    <mergeCell ref="D7:D8"/>
    <mergeCell ref="C9:E10"/>
    <mergeCell ref="G5:I5"/>
    <mergeCell ref="B57:B64"/>
    <mergeCell ref="D61:D62"/>
    <mergeCell ref="C63:E64"/>
    <mergeCell ref="B65:B72"/>
    <mergeCell ref="J5:L5"/>
    <mergeCell ref="D19:D20"/>
    <mergeCell ref="C21:E22"/>
    <mergeCell ref="B23:B28"/>
    <mergeCell ref="C23:C24"/>
    <mergeCell ref="C67:C68"/>
    <mergeCell ref="C69:C70"/>
    <mergeCell ref="D69:D70"/>
    <mergeCell ref="C71:E72"/>
    <mergeCell ref="B11:B16"/>
    <mergeCell ref="B41:B48"/>
    <mergeCell ref="D45:D46"/>
    <mergeCell ref="C25:C26"/>
    <mergeCell ref="D25:D26"/>
    <mergeCell ref="E25:E26"/>
    <mergeCell ref="C27:E28"/>
    <mergeCell ref="B73:B80"/>
    <mergeCell ref="D77:D78"/>
    <mergeCell ref="C79:E80"/>
    <mergeCell ref="B29:B34"/>
    <mergeCell ref="D31:D32"/>
    <mergeCell ref="C33:E34"/>
    <mergeCell ref="B35:B40"/>
    <mergeCell ref="C35:C36"/>
    <mergeCell ref="C37:C38"/>
    <mergeCell ref="D37:D38"/>
    <mergeCell ref="E37:E38"/>
    <mergeCell ref="C39:E40"/>
    <mergeCell ref="R35:S35"/>
    <mergeCell ref="B49:B56"/>
    <mergeCell ref="C51:C52"/>
    <mergeCell ref="C53:C54"/>
    <mergeCell ref="C55:E56"/>
    <mergeCell ref="E45:E46"/>
    <mergeCell ref="C47:E48"/>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0BC4E-7F9F-4F21-91F5-393CF8DE5EFF}">
  <sheetPr>
    <tabColor rgb="FFA2B2C8"/>
  </sheetPr>
  <dimension ref="A2:W72"/>
  <sheetViews>
    <sheetView showGridLines="0" topLeftCell="A38" workbookViewId="0">
      <selection activeCell="O20" sqref="O20"/>
    </sheetView>
  </sheetViews>
  <sheetFormatPr defaultColWidth="7" defaultRowHeight="14.4"/>
  <cols>
    <col min="1" max="1" width="7" style="218"/>
    <col min="2" max="2" width="18.8984375" style="218" customWidth="1"/>
    <col min="3" max="3" width="15.5" style="218" customWidth="1"/>
    <col min="4" max="4" width="13.69921875" style="218" customWidth="1"/>
    <col min="5" max="5" width="5.8984375" style="219" customWidth="1"/>
    <col min="6" max="6" width="16.69921875" style="218" customWidth="1"/>
    <col min="7" max="7" width="11.8984375" style="220" customWidth="1"/>
    <col min="8" max="8" width="12" style="218" customWidth="1"/>
    <col min="9" max="10" width="11.8984375" style="218" customWidth="1"/>
    <col min="11" max="11" width="12" style="218" customWidth="1"/>
    <col min="12" max="12" width="11.8984375" style="218" customWidth="1"/>
    <col min="13" max="13" width="7" style="218"/>
    <col min="14" max="14" width="11.59765625" style="218" customWidth="1"/>
    <col min="15" max="15" width="7" style="218"/>
    <col min="16" max="16" width="25.8984375" style="218" customWidth="1"/>
    <col min="17" max="17" width="13" style="218" customWidth="1"/>
    <col min="18" max="18" width="15.19921875" style="218" customWidth="1"/>
    <col min="19" max="19" width="7" style="218"/>
    <col min="20" max="20" width="17.09765625" style="218" customWidth="1"/>
    <col min="21" max="21" width="12" style="218" customWidth="1"/>
    <col min="22" max="22" width="18" style="218" customWidth="1"/>
    <col min="23" max="23" width="20.5" style="218" customWidth="1"/>
    <col min="24" max="16384" width="7" style="218"/>
  </cols>
  <sheetData>
    <row r="2" spans="2:23">
      <c r="B2" s="217" t="s">
        <v>541</v>
      </c>
      <c r="C2" s="217"/>
    </row>
    <row r="3" spans="2:23" ht="15" thickBot="1">
      <c r="B3" s="217" t="s">
        <v>542</v>
      </c>
      <c r="C3" s="759">
        <v>45382</v>
      </c>
      <c r="G3" s="218"/>
    </row>
    <row r="4" spans="2:23" ht="30" customHeight="1" thickBot="1">
      <c r="G4" s="915" t="s">
        <v>587</v>
      </c>
      <c r="H4" s="916"/>
      <c r="I4" s="917"/>
      <c r="J4" s="915" t="s">
        <v>588</v>
      </c>
      <c r="K4" s="916" t="s">
        <v>589</v>
      </c>
      <c r="L4" s="917" t="s">
        <v>589</v>
      </c>
      <c r="P4" s="918" t="s">
        <v>590</v>
      </c>
      <c r="Q4" s="919"/>
      <c r="R4" s="919"/>
      <c r="S4" s="919"/>
      <c r="T4" s="919"/>
      <c r="U4" s="919"/>
      <c r="V4" s="920"/>
      <c r="W4" s="569"/>
    </row>
    <row r="5" spans="2:23" ht="43.8" thickBot="1">
      <c r="B5" s="221" t="s">
        <v>543</v>
      </c>
      <c r="C5" s="222" t="s">
        <v>544</v>
      </c>
      <c r="D5" s="221" t="s">
        <v>579</v>
      </c>
      <c r="F5" s="223"/>
      <c r="G5" s="570" t="s">
        <v>546</v>
      </c>
      <c r="H5" s="571" t="s">
        <v>547</v>
      </c>
      <c r="I5" s="572" t="s">
        <v>548</v>
      </c>
      <c r="J5" s="570" t="s">
        <v>546</v>
      </c>
      <c r="K5" s="571" t="s">
        <v>547</v>
      </c>
      <c r="L5" s="572" t="s">
        <v>548</v>
      </c>
      <c r="P5" s="224" t="s">
        <v>549</v>
      </c>
      <c r="Q5" s="224" t="s">
        <v>550</v>
      </c>
      <c r="R5" s="224" t="s">
        <v>551</v>
      </c>
      <c r="S5" s="224" t="s">
        <v>552</v>
      </c>
      <c r="T5" s="224" t="s">
        <v>553</v>
      </c>
      <c r="U5" s="224" t="s">
        <v>591</v>
      </c>
      <c r="V5" s="225" t="s">
        <v>592</v>
      </c>
    </row>
    <row r="6" spans="2:23">
      <c r="B6" s="899" t="s">
        <v>561</v>
      </c>
      <c r="C6" s="226" t="s">
        <v>559</v>
      </c>
      <c r="D6" s="791">
        <v>41800</v>
      </c>
      <c r="E6" s="227" t="s">
        <v>568</v>
      </c>
      <c r="F6" s="228" t="s">
        <v>26</v>
      </c>
      <c r="G6" s="792">
        <v>1073.7759999999998</v>
      </c>
      <c r="H6" s="793">
        <v>0</v>
      </c>
      <c r="I6" s="793">
        <v>1073.7759999999998</v>
      </c>
      <c r="J6" s="573"/>
      <c r="K6" s="574"/>
      <c r="L6" s="574"/>
      <c r="P6" s="229" t="s">
        <v>593</v>
      </c>
      <c r="Q6" s="230" t="s">
        <v>548</v>
      </c>
      <c r="R6" s="230">
        <v>10</v>
      </c>
      <c r="S6" s="231" t="s">
        <v>576</v>
      </c>
      <c r="T6" s="230">
        <v>139.887</v>
      </c>
      <c r="U6" s="230">
        <v>176850</v>
      </c>
      <c r="V6" s="765">
        <v>24.739015949999999</v>
      </c>
    </row>
    <row r="7" spans="2:23" ht="15" thickBot="1">
      <c r="B7" s="921"/>
      <c r="C7" s="232"/>
      <c r="D7" s="575"/>
      <c r="E7" s="233"/>
      <c r="F7" s="234" t="s">
        <v>580</v>
      </c>
      <c r="G7" s="794">
        <v>44.883836799999997</v>
      </c>
      <c r="H7" s="795">
        <v>0</v>
      </c>
      <c r="I7" s="795">
        <v>44.883836799999997</v>
      </c>
      <c r="J7" s="796">
        <v>22.441918399999999</v>
      </c>
      <c r="K7" s="797">
        <v>0</v>
      </c>
      <c r="L7" s="798">
        <v>22.441918399999999</v>
      </c>
      <c r="P7" s="235" t="s">
        <v>594</v>
      </c>
      <c r="Q7" s="236" t="s">
        <v>548</v>
      </c>
      <c r="R7" s="236">
        <v>10</v>
      </c>
      <c r="S7" s="237" t="s">
        <v>576</v>
      </c>
      <c r="T7" s="236">
        <v>259.5</v>
      </c>
      <c r="U7" s="236">
        <v>128660</v>
      </c>
      <c r="V7" s="767">
        <v>33.387270000000001</v>
      </c>
    </row>
    <row r="8" spans="2:23">
      <c r="B8" s="921"/>
      <c r="C8" s="226" t="s">
        <v>113</v>
      </c>
      <c r="D8" s="576"/>
      <c r="E8" s="238"/>
      <c r="F8" s="239" t="s">
        <v>26</v>
      </c>
      <c r="G8" s="799">
        <v>1073.7759999999998</v>
      </c>
      <c r="H8" s="800">
        <v>0</v>
      </c>
      <c r="I8" s="800">
        <v>1073.7759999999998</v>
      </c>
      <c r="J8" s="577"/>
      <c r="K8" s="578"/>
      <c r="L8" s="579"/>
      <c r="W8" s="580"/>
    </row>
    <row r="9" spans="2:23" ht="15" thickBot="1">
      <c r="B9" s="922"/>
      <c r="C9" s="232"/>
      <c r="D9" s="581"/>
      <c r="E9" s="240"/>
      <c r="F9" s="234" t="s">
        <v>580</v>
      </c>
      <c r="G9" s="801">
        <v>44.883836799999997</v>
      </c>
      <c r="H9" s="802">
        <v>0</v>
      </c>
      <c r="I9" s="802">
        <v>44.883836799999997</v>
      </c>
      <c r="J9" s="803">
        <v>22.441918399999999</v>
      </c>
      <c r="K9" s="804">
        <v>0</v>
      </c>
      <c r="L9" s="805">
        <v>22.441918399999999</v>
      </c>
    </row>
    <row r="10" spans="2:23">
      <c r="B10" s="923" t="s">
        <v>565</v>
      </c>
      <c r="C10" s="241" t="s">
        <v>559</v>
      </c>
      <c r="D10" s="806">
        <v>40645.660000000003</v>
      </c>
      <c r="E10" s="242"/>
      <c r="F10" s="243" t="s">
        <v>26</v>
      </c>
      <c r="G10" s="807">
        <v>1115.9979999999998</v>
      </c>
      <c r="H10" s="808">
        <v>12.06</v>
      </c>
      <c r="I10" s="808">
        <v>1103.9379999999999</v>
      </c>
      <c r="J10" s="573"/>
      <c r="K10" s="574"/>
      <c r="L10" s="583"/>
    </row>
    <row r="11" spans="2:23" ht="15" thickBot="1">
      <c r="B11" s="924"/>
      <c r="C11" s="241"/>
      <c r="D11" s="584"/>
      <c r="E11" s="242"/>
      <c r="F11" s="244" t="s">
        <v>580</v>
      </c>
      <c r="G11" s="809">
        <v>45.360475268679998</v>
      </c>
      <c r="H11" s="795">
        <v>0.49018665960000007</v>
      </c>
      <c r="I11" s="795">
        <v>44.870288609079999</v>
      </c>
      <c r="J11" s="796">
        <v>45.122156034340001</v>
      </c>
      <c r="K11" s="797">
        <v>0.24509332980000004</v>
      </c>
      <c r="L11" s="798">
        <v>44.877062704540002</v>
      </c>
    </row>
    <row r="12" spans="2:23">
      <c r="B12" s="924"/>
      <c r="C12" s="245" t="s">
        <v>113</v>
      </c>
      <c r="D12" s="585"/>
      <c r="E12" s="246"/>
      <c r="F12" s="243" t="s">
        <v>26</v>
      </c>
      <c r="G12" s="810">
        <v>1115.9979999999998</v>
      </c>
      <c r="H12" s="799">
        <v>12.06</v>
      </c>
      <c r="I12" s="800">
        <v>1103.9379999999999</v>
      </c>
      <c r="J12" s="577"/>
      <c r="K12" s="578"/>
      <c r="L12" s="579"/>
    </row>
    <row r="13" spans="2:23" ht="15" thickBot="1">
      <c r="B13" s="925"/>
      <c r="C13" s="247"/>
      <c r="D13" s="584"/>
      <c r="E13" s="248"/>
      <c r="F13" s="244" t="s">
        <v>580</v>
      </c>
      <c r="G13" s="801">
        <v>45.360475268679998</v>
      </c>
      <c r="H13" s="801">
        <v>0.49018665960000007</v>
      </c>
      <c r="I13" s="801">
        <v>44.870288609079999</v>
      </c>
      <c r="J13" s="803">
        <v>45.122156034340001</v>
      </c>
      <c r="K13" s="804">
        <v>0.24509332980000004</v>
      </c>
      <c r="L13" s="805">
        <v>44.877062704540002</v>
      </c>
    </row>
    <row r="14" spans="2:23">
      <c r="B14" s="890" t="s">
        <v>570</v>
      </c>
      <c r="C14" s="250" t="s">
        <v>559</v>
      </c>
      <c r="D14" s="811">
        <v>46150</v>
      </c>
      <c r="E14" s="251" t="s">
        <v>568</v>
      </c>
      <c r="F14" s="252" t="s">
        <v>26</v>
      </c>
      <c r="G14" s="792">
        <v>1053.7470000000001</v>
      </c>
      <c r="H14" s="793">
        <v>11.007</v>
      </c>
      <c r="I14" s="808">
        <v>1042.74</v>
      </c>
      <c r="J14" s="573"/>
      <c r="K14" s="574"/>
      <c r="L14" s="583"/>
    </row>
    <row r="15" spans="2:23" ht="15" thickBot="1">
      <c r="B15" s="913"/>
      <c r="C15" s="253"/>
      <c r="D15" s="581"/>
      <c r="E15" s="254"/>
      <c r="F15" s="255" t="s">
        <v>581</v>
      </c>
      <c r="G15" s="809">
        <v>48.630424049999981</v>
      </c>
      <c r="H15" s="795">
        <v>0.50797305000000004</v>
      </c>
      <c r="I15" s="795">
        <v>48.122450999999984</v>
      </c>
      <c r="J15" s="796">
        <v>46.995449659339997</v>
      </c>
      <c r="K15" s="797">
        <v>0.49907985480000006</v>
      </c>
      <c r="L15" s="798">
        <v>46.496369804539995</v>
      </c>
    </row>
    <row r="16" spans="2:23">
      <c r="B16" s="913"/>
      <c r="C16" s="250" t="s">
        <v>113</v>
      </c>
      <c r="D16" s="576"/>
      <c r="E16" s="251"/>
      <c r="F16" s="252" t="s">
        <v>26</v>
      </c>
      <c r="G16" s="810">
        <v>1053.7470000000001</v>
      </c>
      <c r="H16" s="799">
        <v>11.007</v>
      </c>
      <c r="I16" s="800">
        <v>1042.74</v>
      </c>
      <c r="J16" s="577"/>
      <c r="K16" s="578"/>
      <c r="L16" s="579"/>
    </row>
    <row r="17" spans="2:13" ht="15" thickBot="1">
      <c r="B17" s="914"/>
      <c r="C17" s="253"/>
      <c r="D17" s="581"/>
      <c r="E17" s="256"/>
      <c r="F17" s="255" t="s">
        <v>580</v>
      </c>
      <c r="G17" s="801">
        <v>48.630424049999981</v>
      </c>
      <c r="H17" s="801">
        <v>0.50797305000000004</v>
      </c>
      <c r="I17" s="801">
        <v>48.122450999999984</v>
      </c>
      <c r="J17" s="803">
        <v>46.995449659339997</v>
      </c>
      <c r="K17" s="804">
        <v>0.49907985480000006</v>
      </c>
      <c r="L17" s="805">
        <v>46.496369804539995</v>
      </c>
    </row>
    <row r="18" spans="2:13">
      <c r="B18" s="876" t="s">
        <v>571</v>
      </c>
      <c r="C18" s="245" t="s">
        <v>582</v>
      </c>
      <c r="D18" s="806">
        <v>45950</v>
      </c>
      <c r="E18" s="257" t="s">
        <v>568</v>
      </c>
      <c r="F18" s="243" t="s">
        <v>26</v>
      </c>
      <c r="G18" s="807">
        <v>1060.7942</v>
      </c>
      <c r="H18" s="808">
        <v>18.055</v>
      </c>
      <c r="I18" s="808">
        <v>1042.7392</v>
      </c>
      <c r="J18" s="573"/>
      <c r="K18" s="574"/>
      <c r="L18" s="583"/>
    </row>
    <row r="19" spans="2:13" ht="15" thickBot="1">
      <c r="B19" s="907"/>
      <c r="C19" s="247"/>
      <c r="D19" s="584"/>
      <c r="E19" s="258"/>
      <c r="F19" s="244" t="s">
        <v>580</v>
      </c>
      <c r="G19" s="809">
        <v>48.743493489999999</v>
      </c>
      <c r="H19" s="795">
        <v>0.82962725000000004</v>
      </c>
      <c r="I19" s="795">
        <v>47.913866239999997</v>
      </c>
      <c r="J19" s="796">
        <v>48.68695876999999</v>
      </c>
      <c r="K19" s="797">
        <v>0.66880015000000004</v>
      </c>
      <c r="L19" s="798">
        <v>48.018158619999987</v>
      </c>
    </row>
    <row r="20" spans="2:13">
      <c r="B20" s="907"/>
      <c r="C20" s="245" t="s">
        <v>113</v>
      </c>
      <c r="D20" s="585"/>
      <c r="E20" s="246"/>
      <c r="F20" s="243" t="s">
        <v>26</v>
      </c>
      <c r="G20" s="810">
        <v>1060.7942</v>
      </c>
      <c r="H20" s="799">
        <v>18.055</v>
      </c>
      <c r="I20" s="800">
        <v>1042.7392</v>
      </c>
      <c r="J20" s="577"/>
      <c r="K20" s="578"/>
      <c r="L20" s="579"/>
    </row>
    <row r="21" spans="2:13" ht="15" thickBot="1">
      <c r="B21" s="908"/>
      <c r="C21" s="247"/>
      <c r="D21" s="584"/>
      <c r="E21" s="248"/>
      <c r="F21" s="244" t="s">
        <v>562</v>
      </c>
      <c r="G21" s="801">
        <v>48.743493489999999</v>
      </c>
      <c r="H21" s="801">
        <v>0.82962725000000004</v>
      </c>
      <c r="I21" s="801">
        <v>47.913866239999997</v>
      </c>
      <c r="J21" s="803">
        <v>48.68695876999999</v>
      </c>
      <c r="K21" s="804">
        <v>0.66880015000000004</v>
      </c>
      <c r="L21" s="805">
        <v>48.018158619999987</v>
      </c>
    </row>
    <row r="22" spans="2:13">
      <c r="B22" s="890" t="s">
        <v>572</v>
      </c>
      <c r="C22" s="250" t="s">
        <v>567</v>
      </c>
      <c r="D22" s="811">
        <v>46150</v>
      </c>
      <c r="E22" s="251" t="s">
        <v>568</v>
      </c>
      <c r="F22" s="252" t="s">
        <v>26</v>
      </c>
      <c r="G22" s="807">
        <v>589.202</v>
      </c>
      <c r="H22" s="808">
        <v>0</v>
      </c>
      <c r="I22" s="808">
        <v>589.202</v>
      </c>
      <c r="J22" s="573"/>
      <c r="K22" s="574"/>
      <c r="L22" s="583"/>
    </row>
    <row r="23" spans="2:13" ht="15" thickBot="1">
      <c r="B23" s="909"/>
      <c r="C23" s="253"/>
      <c r="D23" s="581"/>
      <c r="E23" s="254"/>
      <c r="F23" s="255" t="s">
        <v>581</v>
      </c>
      <c r="G23" s="794">
        <v>27.191672300000004</v>
      </c>
      <c r="H23" s="812">
        <v>0</v>
      </c>
      <c r="I23" s="812">
        <v>27.191672300000004</v>
      </c>
      <c r="J23" s="796">
        <v>37.967582895</v>
      </c>
      <c r="K23" s="797">
        <v>0.41481362500000002</v>
      </c>
      <c r="L23" s="798">
        <v>37.552769269999999</v>
      </c>
    </row>
    <row r="24" spans="2:13">
      <c r="B24" s="909"/>
      <c r="C24" s="259" t="s">
        <v>559</v>
      </c>
      <c r="D24" s="811">
        <v>46150</v>
      </c>
      <c r="E24" s="260"/>
      <c r="F24" s="252" t="s">
        <v>26</v>
      </c>
      <c r="G24" s="792">
        <v>481.38699999999994</v>
      </c>
      <c r="H24" s="793">
        <v>22.779</v>
      </c>
      <c r="I24" s="793">
        <v>458.60799999999995</v>
      </c>
      <c r="J24" s="586"/>
      <c r="K24" s="587"/>
      <c r="L24" s="588"/>
    </row>
    <row r="25" spans="2:13" ht="15" thickBot="1">
      <c r="B25" s="909"/>
      <c r="C25" s="259"/>
      <c r="D25" s="581"/>
      <c r="E25" s="260"/>
      <c r="F25" s="255" t="s">
        <v>580</v>
      </c>
      <c r="G25" s="795">
        <v>22.216010050000001</v>
      </c>
      <c r="H25" s="795">
        <v>1.0512508500000002</v>
      </c>
      <c r="I25" s="795">
        <v>21.164759200000002</v>
      </c>
      <c r="J25" s="796">
        <v>11.108005025000001</v>
      </c>
      <c r="K25" s="797">
        <v>0.52562542500000009</v>
      </c>
      <c r="L25" s="798">
        <v>10.582379600000001</v>
      </c>
    </row>
    <row r="26" spans="2:13">
      <c r="B26" s="909"/>
      <c r="C26" s="250" t="s">
        <v>113</v>
      </c>
      <c r="D26" s="576"/>
      <c r="E26" s="251"/>
      <c r="F26" s="252" t="s">
        <v>26</v>
      </c>
      <c r="G26" s="799">
        <v>1070.5889999999999</v>
      </c>
      <c r="H26" s="800">
        <v>22.779</v>
      </c>
      <c r="I26" s="800">
        <v>1047.81</v>
      </c>
      <c r="J26" s="577"/>
      <c r="K26" s="578"/>
      <c r="L26" s="579"/>
    </row>
    <row r="27" spans="2:13" ht="15" thickBot="1">
      <c r="B27" s="910"/>
      <c r="C27" s="253"/>
      <c r="D27" s="581"/>
      <c r="E27" s="256"/>
      <c r="F27" s="255" t="s">
        <v>580</v>
      </c>
      <c r="G27" s="801">
        <v>49.407682350000002</v>
      </c>
      <c r="H27" s="801">
        <v>1.0512508500000002</v>
      </c>
      <c r="I27" s="801">
        <v>48.356431500000006</v>
      </c>
      <c r="J27" s="803">
        <v>49.075587920000004</v>
      </c>
      <c r="K27" s="804">
        <v>0.94043905000000017</v>
      </c>
      <c r="L27" s="805">
        <v>48.135148870000002</v>
      </c>
    </row>
    <row r="28" spans="2:13">
      <c r="B28" s="876" t="s">
        <v>560</v>
      </c>
      <c r="C28" s="245" t="s">
        <v>567</v>
      </c>
      <c r="D28" s="806">
        <v>46149</v>
      </c>
      <c r="E28" s="257" t="s">
        <v>568</v>
      </c>
      <c r="F28" s="243" t="s">
        <v>26</v>
      </c>
      <c r="G28" s="807">
        <v>604.62899999999991</v>
      </c>
      <c r="H28" s="808">
        <v>24.048999999999999</v>
      </c>
      <c r="I28" s="808">
        <v>580.57999999999993</v>
      </c>
      <c r="J28" s="586"/>
      <c r="K28" s="587"/>
      <c r="L28" s="588"/>
    </row>
    <row r="29" spans="2:13" ht="15" thickBot="1">
      <c r="B29" s="907"/>
      <c r="C29" s="247"/>
      <c r="D29" s="589"/>
      <c r="E29" s="258"/>
      <c r="F29" s="244" t="s">
        <v>580</v>
      </c>
      <c r="G29" s="794">
        <v>27.903023720999997</v>
      </c>
      <c r="H29" s="812">
        <v>1.109837301</v>
      </c>
      <c r="I29" s="812">
        <v>26.793186419999998</v>
      </c>
      <c r="J29" s="796">
        <v>27.547348010499999</v>
      </c>
      <c r="K29" s="797">
        <v>0.5549186505</v>
      </c>
      <c r="L29" s="798">
        <v>26.992429359999999</v>
      </c>
    </row>
    <row r="30" spans="2:13">
      <c r="B30" s="907"/>
      <c r="C30" s="245" t="s">
        <v>559</v>
      </c>
      <c r="D30" s="590"/>
      <c r="E30" s="257"/>
      <c r="F30" s="243" t="s">
        <v>26</v>
      </c>
      <c r="G30" s="591"/>
      <c r="H30" s="592"/>
      <c r="I30" s="592"/>
      <c r="J30" s="573"/>
      <c r="K30" s="574"/>
      <c r="L30" s="583"/>
    </row>
    <row r="31" spans="2:13" ht="15" thickBot="1">
      <c r="B31" s="907"/>
      <c r="C31" s="247"/>
      <c r="D31" s="589"/>
      <c r="E31" s="258"/>
      <c r="F31" s="244" t="s">
        <v>580</v>
      </c>
      <c r="G31" s="593"/>
      <c r="H31" s="594"/>
      <c r="I31" s="594"/>
      <c r="J31" s="796">
        <v>11.108005025000001</v>
      </c>
      <c r="K31" s="797">
        <v>0.52562542500000009</v>
      </c>
      <c r="L31" s="798">
        <v>10.582379600000001</v>
      </c>
      <c r="M31" s="261"/>
    </row>
    <row r="32" spans="2:13">
      <c r="B32" s="907"/>
      <c r="C32" s="245" t="s">
        <v>113</v>
      </c>
      <c r="D32" s="585"/>
      <c r="E32" s="246"/>
      <c r="F32" s="243" t="s">
        <v>26</v>
      </c>
      <c r="G32" s="799">
        <v>604.62899999999991</v>
      </c>
      <c r="H32" s="800">
        <v>24.048999999999999</v>
      </c>
      <c r="I32" s="800">
        <v>580.57999999999993</v>
      </c>
      <c r="J32" s="577"/>
      <c r="K32" s="578"/>
      <c r="L32" s="579"/>
    </row>
    <row r="33" spans="2:12" ht="15" thickBot="1">
      <c r="B33" s="908"/>
      <c r="C33" s="247"/>
      <c r="D33" s="584"/>
      <c r="E33" s="248"/>
      <c r="F33" s="244" t="s">
        <v>580</v>
      </c>
      <c r="G33" s="801">
        <v>27.903023720999997</v>
      </c>
      <c r="H33" s="801">
        <v>1.109837301</v>
      </c>
      <c r="I33" s="801">
        <v>26.793186419999998</v>
      </c>
      <c r="J33" s="803">
        <v>38.655353035499999</v>
      </c>
      <c r="K33" s="804">
        <v>1.0805440755000002</v>
      </c>
      <c r="L33" s="805">
        <v>37.574808959999999</v>
      </c>
    </row>
    <row r="34" spans="2:12" ht="15" thickBot="1">
      <c r="B34" s="890" t="s">
        <v>564</v>
      </c>
      <c r="C34" s="250" t="s">
        <v>567</v>
      </c>
      <c r="D34" s="811">
        <v>47820</v>
      </c>
      <c r="E34" s="251" t="s">
        <v>568</v>
      </c>
      <c r="F34" s="252" t="s">
        <v>26</v>
      </c>
      <c r="G34" s="807">
        <v>599.15499999999997</v>
      </c>
      <c r="H34" s="808">
        <v>29.306999999999999</v>
      </c>
      <c r="I34" s="808">
        <v>569.84799999999996</v>
      </c>
      <c r="J34" s="573"/>
      <c r="K34" s="574"/>
      <c r="L34" s="583"/>
    </row>
    <row r="35" spans="2:12" ht="15" thickBot="1">
      <c r="B35" s="890"/>
      <c r="C35" s="253"/>
      <c r="D35" s="581"/>
      <c r="E35" s="254"/>
      <c r="F35" s="255" t="s">
        <v>581</v>
      </c>
      <c r="G35" s="794">
        <v>28.651592100000002</v>
      </c>
      <c r="H35" s="812">
        <v>1.4014607400000001</v>
      </c>
      <c r="I35" s="812">
        <v>27.250131360000001</v>
      </c>
      <c r="J35" s="796">
        <v>28.277307910500003</v>
      </c>
      <c r="K35" s="797">
        <v>1.2556490205000002</v>
      </c>
      <c r="L35" s="798">
        <v>27.021658890000001</v>
      </c>
    </row>
    <row r="36" spans="2:12" ht="15" thickBot="1">
      <c r="B36" s="890"/>
      <c r="C36" s="250" t="s">
        <v>559</v>
      </c>
      <c r="D36" s="595"/>
      <c r="E36" s="251"/>
      <c r="F36" s="252" t="s">
        <v>26</v>
      </c>
      <c r="G36" s="591"/>
      <c r="H36" s="592"/>
      <c r="I36" s="592"/>
      <c r="J36" s="596"/>
      <c r="K36" s="597"/>
      <c r="L36" s="598"/>
    </row>
    <row r="37" spans="2:12" ht="15" thickBot="1">
      <c r="B37" s="890"/>
      <c r="C37" s="253"/>
      <c r="D37" s="581"/>
      <c r="E37" s="254"/>
      <c r="F37" s="255" t="s">
        <v>580</v>
      </c>
      <c r="G37" s="593"/>
      <c r="H37" s="594"/>
      <c r="I37" s="594"/>
      <c r="J37" s="599"/>
      <c r="K37" s="600"/>
      <c r="L37" s="601"/>
    </row>
    <row r="38" spans="2:12" ht="15" thickBot="1">
      <c r="B38" s="890"/>
      <c r="C38" s="250" t="s">
        <v>113</v>
      </c>
      <c r="D38" s="576"/>
      <c r="E38" s="251"/>
      <c r="F38" s="252" t="s">
        <v>26</v>
      </c>
      <c r="G38" s="799">
        <v>599.15499999999997</v>
      </c>
      <c r="H38" s="800">
        <v>29.306999999999999</v>
      </c>
      <c r="I38" s="800">
        <v>569.84799999999996</v>
      </c>
      <c r="J38" s="577"/>
      <c r="K38" s="578"/>
      <c r="L38" s="579"/>
    </row>
    <row r="39" spans="2:12" ht="15" thickBot="1">
      <c r="B39" s="911"/>
      <c r="C39" s="253"/>
      <c r="D39" s="581"/>
      <c r="E39" s="256"/>
      <c r="F39" s="255" t="s">
        <v>580</v>
      </c>
      <c r="G39" s="801">
        <v>28.651592100000002</v>
      </c>
      <c r="H39" s="801">
        <v>1.4014607400000001</v>
      </c>
      <c r="I39" s="801">
        <v>27.250131360000001</v>
      </c>
      <c r="J39" s="803">
        <v>28.277307910500003</v>
      </c>
      <c r="K39" s="804">
        <v>1.2556490205000002</v>
      </c>
      <c r="L39" s="805">
        <v>27.021658890000001</v>
      </c>
    </row>
    <row r="40" spans="2:12">
      <c r="B40" s="876" t="s">
        <v>575</v>
      </c>
      <c r="C40" s="245" t="s">
        <v>567</v>
      </c>
      <c r="D40" s="806">
        <v>46000</v>
      </c>
      <c r="E40" s="257" t="s">
        <v>568</v>
      </c>
      <c r="F40" s="243" t="s">
        <v>26</v>
      </c>
      <c r="G40" s="807">
        <v>600.29099999999994</v>
      </c>
      <c r="H40" s="808">
        <v>30.443000000000001</v>
      </c>
      <c r="I40" s="808">
        <v>569.84799999999996</v>
      </c>
      <c r="J40" s="573"/>
      <c r="K40" s="574"/>
      <c r="L40" s="583"/>
    </row>
    <row r="41" spans="2:12" ht="15" thickBot="1">
      <c r="B41" s="907"/>
      <c r="C41" s="247"/>
      <c r="D41" s="589"/>
      <c r="E41" s="258"/>
      <c r="F41" s="244" t="s">
        <v>580</v>
      </c>
      <c r="G41" s="794">
        <v>27.613385999999998</v>
      </c>
      <c r="H41" s="812">
        <v>1.4003779999999999</v>
      </c>
      <c r="I41" s="812">
        <v>26.213007999999999</v>
      </c>
      <c r="J41" s="796">
        <v>28.13248905</v>
      </c>
      <c r="K41" s="797">
        <v>1.4009193700000002</v>
      </c>
      <c r="L41" s="798">
        <v>26.73156968</v>
      </c>
    </row>
    <row r="42" spans="2:12">
      <c r="B42" s="907"/>
      <c r="C42" s="245" t="s">
        <v>559</v>
      </c>
      <c r="D42" s="590"/>
      <c r="E42" s="257"/>
      <c r="F42" s="243" t="s">
        <v>26</v>
      </c>
      <c r="G42" s="591"/>
      <c r="H42" s="592"/>
      <c r="I42" s="592"/>
      <c r="J42" s="596" t="s">
        <v>61</v>
      </c>
      <c r="K42" s="597"/>
      <c r="L42" s="598"/>
    </row>
    <row r="43" spans="2:12" ht="15" thickBot="1">
      <c r="B43" s="907"/>
      <c r="C43" s="247"/>
      <c r="D43" s="589"/>
      <c r="E43" s="258"/>
      <c r="F43" s="244" t="s">
        <v>580</v>
      </c>
      <c r="G43" s="593"/>
      <c r="H43" s="594"/>
      <c r="I43" s="594"/>
      <c r="J43" s="602"/>
      <c r="K43" s="603"/>
      <c r="L43" s="604"/>
    </row>
    <row r="44" spans="2:12">
      <c r="B44" s="907"/>
      <c r="C44" s="245" t="s">
        <v>113</v>
      </c>
      <c r="D44" s="585"/>
      <c r="E44" s="246"/>
      <c r="F44" s="243" t="s">
        <v>26</v>
      </c>
      <c r="G44" s="799">
        <v>600.29099999999994</v>
      </c>
      <c r="H44" s="800">
        <v>30.443000000000001</v>
      </c>
      <c r="I44" s="800">
        <v>569.84799999999996</v>
      </c>
      <c r="J44" s="577"/>
      <c r="K44" s="578"/>
      <c r="L44" s="579"/>
    </row>
    <row r="45" spans="2:12" ht="15" thickBot="1">
      <c r="B45" s="908"/>
      <c r="C45" s="247"/>
      <c r="D45" s="584"/>
      <c r="E45" s="248"/>
      <c r="F45" s="244" t="s">
        <v>580</v>
      </c>
      <c r="G45" s="801">
        <v>27.613385999999998</v>
      </c>
      <c r="H45" s="801">
        <v>1.4003779999999999</v>
      </c>
      <c r="I45" s="801">
        <v>26.213007999999999</v>
      </c>
      <c r="J45" s="813">
        <v>28.13248905</v>
      </c>
      <c r="K45" s="814">
        <v>1.4009193700000002</v>
      </c>
      <c r="L45" s="815">
        <v>26.73156968</v>
      </c>
    </row>
    <row r="46" spans="2:12">
      <c r="B46" s="890" t="s">
        <v>576</v>
      </c>
      <c r="C46" s="259" t="s">
        <v>595</v>
      </c>
      <c r="D46" s="605"/>
      <c r="E46" s="606"/>
      <c r="F46" s="607"/>
      <c r="G46" s="807">
        <v>399.387</v>
      </c>
      <c r="H46" s="592"/>
      <c r="I46" s="816">
        <v>399.387</v>
      </c>
      <c r="J46" s="608"/>
      <c r="K46" s="597"/>
      <c r="L46" s="609"/>
    </row>
    <row r="47" spans="2:12" ht="15" thickBot="1">
      <c r="B47" s="891"/>
      <c r="C47" s="610"/>
      <c r="D47" s="611"/>
      <c r="E47" s="606"/>
      <c r="F47" s="607"/>
      <c r="G47" s="794">
        <v>58.126285950000003</v>
      </c>
      <c r="H47" s="612"/>
      <c r="I47" s="817">
        <v>58.126285950000003</v>
      </c>
      <c r="J47" s="818">
        <v>29.063142975000002</v>
      </c>
      <c r="K47" s="603"/>
      <c r="L47" s="819">
        <v>29.063142975000002</v>
      </c>
    </row>
    <row r="48" spans="2:12">
      <c r="B48" s="891"/>
      <c r="C48" s="250" t="s">
        <v>567</v>
      </c>
      <c r="D48" s="811">
        <v>83050</v>
      </c>
      <c r="E48" s="251" t="s">
        <v>568</v>
      </c>
      <c r="F48" s="252" t="s">
        <v>26</v>
      </c>
      <c r="G48" s="807">
        <v>600.29399999999998</v>
      </c>
      <c r="H48" s="808">
        <v>30.446000000000002</v>
      </c>
      <c r="I48" s="808">
        <v>569.84799999999996</v>
      </c>
      <c r="J48" s="573"/>
      <c r="K48" s="574"/>
      <c r="L48" s="583"/>
    </row>
    <row r="49" spans="2:12" ht="15" thickBot="1">
      <c r="B49" s="891"/>
      <c r="C49" s="253"/>
      <c r="D49" s="581"/>
      <c r="E49" s="254"/>
      <c r="F49" s="255" t="s">
        <v>581</v>
      </c>
      <c r="G49" s="794">
        <v>49.854416700000009</v>
      </c>
      <c r="H49" s="812">
        <v>2.5285403000000004</v>
      </c>
      <c r="I49" s="812">
        <v>47.325876400000006</v>
      </c>
      <c r="J49" s="796">
        <v>38.733901350000004</v>
      </c>
      <c r="K49" s="797">
        <v>1.9644591500000002</v>
      </c>
      <c r="L49" s="798">
        <v>36.7694422</v>
      </c>
    </row>
    <row r="50" spans="2:12">
      <c r="B50" s="891"/>
      <c r="C50" s="250" t="s">
        <v>559</v>
      </c>
      <c r="D50" s="595"/>
      <c r="E50" s="251"/>
      <c r="F50" s="252" t="s">
        <v>26</v>
      </c>
      <c r="G50" s="591"/>
      <c r="H50" s="592"/>
      <c r="I50" s="592"/>
      <c r="J50" s="596"/>
      <c r="K50" s="597"/>
      <c r="L50" s="598"/>
    </row>
    <row r="51" spans="2:12" ht="15" thickBot="1">
      <c r="B51" s="891"/>
      <c r="C51" s="253"/>
      <c r="D51" s="581"/>
      <c r="E51" s="254"/>
      <c r="F51" s="255" t="s">
        <v>580</v>
      </c>
      <c r="G51" s="593"/>
      <c r="H51" s="594"/>
      <c r="I51" s="594"/>
      <c r="J51" s="599"/>
      <c r="K51" s="600"/>
      <c r="L51" s="601"/>
    </row>
    <row r="52" spans="2:12">
      <c r="B52" s="912"/>
      <c r="C52" s="250" t="s">
        <v>113</v>
      </c>
      <c r="D52" s="576"/>
      <c r="E52" s="251"/>
      <c r="F52" s="252" t="s">
        <v>26</v>
      </c>
      <c r="G52" s="799">
        <v>999.68100000000004</v>
      </c>
      <c r="H52" s="800">
        <v>30.446000000000002</v>
      </c>
      <c r="I52" s="800">
        <v>969.2349999999999</v>
      </c>
      <c r="J52" s="577"/>
      <c r="K52" s="578"/>
      <c r="L52" s="579"/>
    </row>
    <row r="53" spans="2:12" ht="15" thickBot="1">
      <c r="B53" s="881"/>
      <c r="C53" s="253"/>
      <c r="D53" s="581"/>
      <c r="E53" s="256"/>
      <c r="F53" s="255" t="s">
        <v>580</v>
      </c>
      <c r="G53" s="801">
        <v>107.98070265000001</v>
      </c>
      <c r="H53" s="801">
        <v>2.5285403000000004</v>
      </c>
      <c r="I53" s="801">
        <v>105.45216235000001</v>
      </c>
      <c r="J53" s="813">
        <v>67.797044325000002</v>
      </c>
      <c r="K53" s="814">
        <v>1.9644591500000002</v>
      </c>
      <c r="L53" s="815">
        <v>65.832585175000006</v>
      </c>
    </row>
    <row r="54" spans="2:12">
      <c r="B54" s="904" t="s">
        <v>583</v>
      </c>
      <c r="C54" s="245" t="s">
        <v>595</v>
      </c>
      <c r="D54" s="582"/>
      <c r="E54" s="257"/>
      <c r="F54" s="243"/>
      <c r="G54" s="820">
        <v>399.387</v>
      </c>
      <c r="H54" s="592"/>
      <c r="I54" s="816">
        <v>399.387</v>
      </c>
      <c r="J54" s="608"/>
      <c r="K54" s="597"/>
      <c r="L54" s="609"/>
    </row>
    <row r="55" spans="2:12" ht="15" thickBot="1">
      <c r="B55" s="905"/>
      <c r="C55" s="247"/>
      <c r="D55" s="589"/>
      <c r="E55" s="258"/>
      <c r="F55" s="244"/>
      <c r="G55" s="821">
        <v>58.126285950000003</v>
      </c>
      <c r="H55" s="612"/>
      <c r="I55" s="817">
        <v>58.126285950000003</v>
      </c>
      <c r="J55" s="818">
        <v>58.126285950000003</v>
      </c>
      <c r="K55" s="603"/>
      <c r="L55" s="819">
        <v>58.126285950000003</v>
      </c>
    </row>
    <row r="56" spans="2:12">
      <c r="B56" s="905"/>
      <c r="C56" s="245" t="s">
        <v>567</v>
      </c>
      <c r="D56" s="806">
        <v>106667.67</v>
      </c>
      <c r="E56" s="257" t="s">
        <v>568</v>
      </c>
      <c r="F56" s="243" t="s">
        <v>26</v>
      </c>
      <c r="G56" s="807">
        <v>545.76300000000015</v>
      </c>
      <c r="H56" s="808">
        <v>20.411000000000001</v>
      </c>
      <c r="I56" s="808">
        <v>525.35200000000009</v>
      </c>
      <c r="J56" s="573"/>
      <c r="K56" s="574"/>
      <c r="L56" s="583"/>
    </row>
    <row r="57" spans="2:12" ht="15" thickBot="1">
      <c r="B57" s="905"/>
      <c r="C57" s="247"/>
      <c r="D57" s="589"/>
      <c r="E57" s="258"/>
      <c r="F57" s="244" t="s">
        <v>581</v>
      </c>
      <c r="G57" s="794">
        <v>58.214721819210006</v>
      </c>
      <c r="H57" s="812">
        <v>2.1771734013700001</v>
      </c>
      <c r="I57" s="812">
        <v>56.037548417840007</v>
      </c>
      <c r="J57" s="796">
        <v>54.034569259605007</v>
      </c>
      <c r="K57" s="797">
        <v>2.3528568506850003</v>
      </c>
      <c r="L57" s="798">
        <v>51.681712408920006</v>
      </c>
    </row>
    <row r="58" spans="2:12">
      <c r="B58" s="905"/>
      <c r="C58" s="245" t="s">
        <v>559</v>
      </c>
      <c r="D58" s="590"/>
      <c r="E58" s="257"/>
      <c r="F58" s="243" t="s">
        <v>26</v>
      </c>
      <c r="G58" s="591"/>
      <c r="H58" s="592"/>
      <c r="I58" s="592"/>
      <c r="J58" s="596"/>
      <c r="K58" s="597"/>
      <c r="L58" s="598"/>
    </row>
    <row r="59" spans="2:12" ht="15" thickBot="1">
      <c r="B59" s="905"/>
      <c r="C59" s="247"/>
      <c r="D59" s="589"/>
      <c r="E59" s="258"/>
      <c r="F59" s="244" t="s">
        <v>580</v>
      </c>
      <c r="G59" s="593"/>
      <c r="H59" s="594"/>
      <c r="I59" s="594"/>
      <c r="J59" s="602"/>
      <c r="K59" s="603"/>
      <c r="L59" s="604"/>
    </row>
    <row r="60" spans="2:12">
      <c r="B60" s="905"/>
      <c r="C60" s="245" t="s">
        <v>113</v>
      </c>
      <c r="D60" s="585"/>
      <c r="E60" s="246"/>
      <c r="F60" s="243" t="s">
        <v>26</v>
      </c>
      <c r="G60" s="799">
        <v>945.15000000000009</v>
      </c>
      <c r="H60" s="800">
        <v>20.411000000000001</v>
      </c>
      <c r="I60" s="800">
        <v>924.73900000000003</v>
      </c>
      <c r="J60" s="577"/>
      <c r="K60" s="578"/>
      <c r="L60" s="579"/>
    </row>
    <row r="61" spans="2:12" ht="15" thickBot="1">
      <c r="B61" s="906"/>
      <c r="C61" s="247"/>
      <c r="D61" s="584"/>
      <c r="E61" s="248"/>
      <c r="F61" s="244" t="s">
        <v>580</v>
      </c>
      <c r="G61" s="801">
        <v>116.34100776921001</v>
      </c>
      <c r="H61" s="801">
        <v>2.1771734013700001</v>
      </c>
      <c r="I61" s="801">
        <v>114.16383436784001</v>
      </c>
      <c r="J61" s="813">
        <v>112.16085520960502</v>
      </c>
      <c r="K61" s="814">
        <v>2.3528568506850003</v>
      </c>
      <c r="L61" s="815">
        <v>109.80799835892</v>
      </c>
    </row>
    <row r="62" spans="2:12">
      <c r="E62" s="218"/>
      <c r="G62" s="218"/>
      <c r="H62" s="262"/>
      <c r="I62" s="262"/>
      <c r="J62" s="262"/>
      <c r="K62" s="262"/>
      <c r="L62" s="262"/>
    </row>
    <row r="63" spans="2:12">
      <c r="E63" s="218"/>
      <c r="G63" s="218"/>
      <c r="H63" s="262"/>
      <c r="I63" s="262"/>
      <c r="J63" s="262"/>
      <c r="K63" s="262"/>
      <c r="L63" s="262"/>
    </row>
    <row r="64" spans="2:12">
      <c r="B64" s="223"/>
      <c r="C64" s="223"/>
      <c r="D64" s="223"/>
      <c r="E64" s="223"/>
      <c r="F64" s="223"/>
      <c r="G64" s="262"/>
      <c r="H64" s="262"/>
      <c r="I64" s="262"/>
      <c r="J64" s="262"/>
      <c r="K64" s="262"/>
      <c r="L64" s="262"/>
    </row>
    <row r="65" spans="1:6">
      <c r="B65" s="263" t="s">
        <v>39</v>
      </c>
    </row>
    <row r="66" spans="1:6">
      <c r="A66" s="218">
        <v>1</v>
      </c>
      <c r="B66" s="264" t="s">
        <v>132</v>
      </c>
      <c r="C66" s="264"/>
      <c r="D66" s="264"/>
      <c r="F66" s="264"/>
    </row>
    <row r="67" spans="1:6">
      <c r="A67" s="218">
        <v>2</v>
      </c>
      <c r="B67" s="264" t="s">
        <v>584</v>
      </c>
      <c r="C67" s="264"/>
      <c r="D67" s="264"/>
      <c r="F67" s="264"/>
    </row>
    <row r="68" spans="1:6">
      <c r="A68" s="218">
        <v>3</v>
      </c>
      <c r="B68" s="264" t="s">
        <v>596</v>
      </c>
      <c r="C68" s="264"/>
      <c r="D68" s="264"/>
      <c r="F68" s="264"/>
    </row>
    <row r="69" spans="1:6">
      <c r="A69" s="218">
        <v>4</v>
      </c>
      <c r="B69" s="264" t="s">
        <v>597</v>
      </c>
      <c r="C69" s="264"/>
      <c r="D69" s="264"/>
      <c r="F69" s="264"/>
    </row>
    <row r="70" spans="1:6">
      <c r="B70" s="264"/>
    </row>
    <row r="71" spans="1:6" ht="17.25" customHeight="1">
      <c r="A71" s="265"/>
    </row>
    <row r="72" spans="1:6">
      <c r="A72" s="265"/>
    </row>
  </sheetData>
  <mergeCells count="13">
    <mergeCell ref="B14:B17"/>
    <mergeCell ref="G4:I4"/>
    <mergeCell ref="J4:L4"/>
    <mergeCell ref="P4:V4"/>
    <mergeCell ref="B6:B9"/>
    <mergeCell ref="B10:B13"/>
    <mergeCell ref="B54:B61"/>
    <mergeCell ref="B18:B21"/>
    <mergeCell ref="B22:B27"/>
    <mergeCell ref="B28:B33"/>
    <mergeCell ref="B34:B39"/>
    <mergeCell ref="B40:B45"/>
    <mergeCell ref="B46:B5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3875e16-7f07-4510-a19e-5ea7de505034" xsi:nil="true"/>
    <lcf76f155ced4ddcb4097134ff3c332f xmlns="b6c9781f-c0d5-4603-bfd7-d4eaf1e565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46B50D81543D4DB4F99CFDAFFBCFE8" ma:contentTypeVersion="13" ma:contentTypeDescription="Create a new document." ma:contentTypeScope="" ma:versionID="8d120cc83c1acc97a3389bd9432fb7e1">
  <xsd:schema xmlns:xsd="http://www.w3.org/2001/XMLSchema" xmlns:xs="http://www.w3.org/2001/XMLSchema" xmlns:p="http://schemas.microsoft.com/office/2006/metadata/properties" xmlns:ns2="b6c9781f-c0d5-4603-bfd7-d4eaf1e565d1" xmlns:ns3="1e681c64-5c0d-4c79-90c7-e6ea057e8181" xmlns:ns4="23875e16-7f07-4510-a19e-5ea7de505034" targetNamespace="http://schemas.microsoft.com/office/2006/metadata/properties" ma:root="true" ma:fieldsID="5265ffb56185a3538f9d792206da8e56" ns2:_="" ns3:_="" ns4:_="">
    <xsd:import namespace="b6c9781f-c0d5-4603-bfd7-d4eaf1e565d1"/>
    <xsd:import namespace="1e681c64-5c0d-4c79-90c7-e6ea057e8181"/>
    <xsd:import namespace="23875e16-7f07-4510-a19e-5ea7de5050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c9781f-c0d5-4603-bfd7-d4eaf1e56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681c64-5c0d-4c79-90c7-e6ea057e81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75e16-7f07-4510-a19e-5ea7de505034"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7c2eb6e-e5ab-4f2e-ad66-06e28b42286c}" ma:internalName="TaxCatchAll" ma:showField="CatchAllData" ma:web="23875e16-7f07-4510-a19e-5ea7de5050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42C61F-C37A-46B6-A54D-40A5E38BA53A}">
  <ds:schemaRefs>
    <ds:schemaRef ds:uri="http://purl.org/dc/dcmitype/"/>
    <ds:schemaRef ds:uri="http://schemas.microsoft.com/office/infopath/2007/PartnerControls"/>
    <ds:schemaRef ds:uri="23875e16-7f07-4510-a19e-5ea7de505034"/>
    <ds:schemaRef ds:uri="http://schemas.microsoft.com/office/2006/metadata/properties"/>
    <ds:schemaRef ds:uri="http://purl.org/dc/elements/1.1/"/>
    <ds:schemaRef ds:uri="1e681c64-5c0d-4c79-90c7-e6ea057e8181"/>
    <ds:schemaRef ds:uri="http://schemas.microsoft.com/office/2006/documentManagement/types"/>
    <ds:schemaRef ds:uri="http://purl.org/dc/terms/"/>
    <ds:schemaRef ds:uri="http://schemas.openxmlformats.org/package/2006/metadata/core-properties"/>
    <ds:schemaRef ds:uri="b6c9781f-c0d5-4603-bfd7-d4eaf1e565d1"/>
    <ds:schemaRef ds:uri="http://www.w3.org/XML/1998/namespace"/>
  </ds:schemaRefs>
</ds:datastoreItem>
</file>

<file path=customXml/itemProps2.xml><?xml version="1.0" encoding="utf-8"?>
<ds:datastoreItem xmlns:ds="http://schemas.openxmlformats.org/officeDocument/2006/customXml" ds:itemID="{E18D87F9-E754-40F7-97FF-385AA5204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c9781f-c0d5-4603-bfd7-d4eaf1e565d1"/>
    <ds:schemaRef ds:uri="1e681c64-5c0d-4c79-90c7-e6ea057e8181"/>
    <ds:schemaRef ds:uri="23875e16-7f07-4510-a19e-5ea7de505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AF3AE7-7C04-445B-9DBB-277E4001FC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vt:lpstr>
      <vt:lpstr>Wind Assets</vt:lpstr>
      <vt:lpstr>Hydro &amp; BESS Assets</vt:lpstr>
      <vt:lpstr>Ren. Output</vt:lpstr>
      <vt:lpstr>Ren. Pipeline</vt:lpstr>
      <vt:lpstr>Thermal Assets &amp; Pipeline</vt:lpstr>
      <vt:lpstr>Thermal Output</vt:lpstr>
      <vt:lpstr>GB Cap. Payments </vt:lpstr>
      <vt:lpstr>Ire. Cap. Payments</vt:lpstr>
      <vt:lpstr>'GB Cap. Payments '!Print_Area</vt:lpstr>
      <vt:lpstr>'Hydro &amp; BESS Assets'!Print_Area</vt:lpstr>
      <vt:lpstr>'Ren. Output'!Print_Area</vt:lpstr>
      <vt:lpstr>'Ren. Pipeline'!Print_Area</vt:lpstr>
      <vt:lpstr>'Wind Assets'!Print_Area</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Marlon</dc:creator>
  <cp:keywords/>
  <dc:description/>
  <cp:lastModifiedBy>Livingston, Michael</cp:lastModifiedBy>
  <cp:revision/>
  <dcterms:created xsi:type="dcterms:W3CDTF">2023-05-23T21:05:09Z</dcterms:created>
  <dcterms:modified xsi:type="dcterms:W3CDTF">2024-05-22T13:26:23Z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0x0101003B46B50D81543D4DB4F99CFDAFFBCFE8</vt:lpwstr>
  </property>
  <property fmtid="{D5CDD505-2E9C-101B-9397-08002B2CF9AE}" pid="3" name="MediaServiceImageTags">
    <vt:lpwstr/>
  </property>
  <property fmtid="{D5CDD505-2E9C-101B-9397-08002B2CF9AE}" pid="4" name="MSIP_Label_a4200942-dd40-4530-96b6-ebe359e8009d_Enabled">
    <vt:lpwstr>true</vt:lpwstr>
  </property>
  <property fmtid="{D5CDD505-2E9C-101B-9397-08002B2CF9AE}" pid="5" name="MSIP_Label_a4200942-dd40-4530-96b6-ebe359e8009d_SetDate">
    <vt:lpwstr>2024-04-25T08:58:13Z</vt:lpwstr>
  </property>
  <property fmtid="{D5CDD505-2E9C-101B-9397-08002B2CF9AE}" pid="6" name="MSIP_Label_a4200942-dd40-4530-96b6-ebe359e8009d_Method">
    <vt:lpwstr>Privileged</vt:lpwstr>
  </property>
  <property fmtid="{D5CDD505-2E9C-101B-9397-08002B2CF9AE}" pid="7" name="MSIP_Label_a4200942-dd40-4530-96b6-ebe359e8009d_Name">
    <vt:lpwstr>a4200942-dd40-4530-96b6-ebe359e8009d</vt:lpwstr>
  </property>
  <property fmtid="{D5CDD505-2E9C-101B-9397-08002B2CF9AE}" pid="8" name="MSIP_Label_a4200942-dd40-4530-96b6-ebe359e8009d_SiteId">
    <vt:lpwstr>953b0f83-1ce6-45c3-82c9-1d847e372339</vt:lpwstr>
  </property>
  <property fmtid="{D5CDD505-2E9C-101B-9397-08002B2CF9AE}" pid="9" name="MSIP_Label_a4200942-dd40-4530-96b6-ebe359e8009d_ActionId">
    <vt:lpwstr>1c48b861-5bdd-4a3d-9cf7-8ecd6f408b85</vt:lpwstr>
  </property>
  <property fmtid="{D5CDD505-2E9C-101B-9397-08002B2CF9AE}" pid="10" name="MSIP_Label_a4200942-dd40-4530-96b6-ebe359e8009d_ContentBits">
    <vt:lpwstr>0</vt:lpwstr>
  </property>
</Properties>
</file>